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19200" windowHeight="1149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s="1"/>
  <c r="B66" i="37"/>
  <c r="C66" i="37"/>
  <c r="D66" i="37"/>
  <c r="G66" i="37"/>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H127" i="37" s="1"/>
  <c r="D127" i="37"/>
  <c r="B128" i="37"/>
  <c r="B129" i="37"/>
  <c r="C129" i="37"/>
  <c r="D129" i="37"/>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H152" i="37" s="1"/>
  <c r="B153" i="37"/>
  <c r="C153" i="37"/>
  <c r="D153" i="37"/>
  <c r="B154" i="37"/>
  <c r="C154" i="37"/>
  <c r="D154" i="37"/>
  <c r="B155" i="37"/>
  <c r="C155" i="37"/>
  <c r="D155" i="37"/>
  <c r="B156" i="37"/>
  <c r="C156" i="37"/>
  <c r="D156" i="37"/>
  <c r="H156" i="37" s="1"/>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s="1"/>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H180" i="37" s="1"/>
  <c r="D180" i="37"/>
  <c r="B181" i="37"/>
  <c r="C181" i="37"/>
  <c r="D181" i="37"/>
  <c r="B182" i="37"/>
  <c r="C182" i="37"/>
  <c r="H182" i="37" s="1"/>
  <c r="D182" i="37"/>
  <c r="B183" i="37"/>
  <c r="C183" i="37"/>
  <c r="D183" i="37"/>
  <c r="B184" i="37"/>
  <c r="C184" i="37"/>
  <c r="H184" i="37" s="1"/>
  <c r="D184" i="37"/>
  <c r="B185" i="37"/>
  <c r="C185" i="37"/>
  <c r="D185" i="37"/>
  <c r="B186" i="37"/>
  <c r="B187" i="37"/>
  <c r="C187" i="37"/>
  <c r="D187" i="37"/>
  <c r="B188" i="37"/>
  <c r="C188" i="37"/>
  <c r="D188" i="37"/>
  <c r="H188" i="37" s="1"/>
  <c r="B189" i="37"/>
  <c r="C189" i="37"/>
  <c r="D189" i="37"/>
  <c r="B190" i="37"/>
  <c r="C190" i="37"/>
  <c r="D190" i="37"/>
  <c r="B191" i="37"/>
  <c r="C191" i="37"/>
  <c r="D191" i="37"/>
  <c r="B192" i="37"/>
  <c r="C192" i="37"/>
  <c r="D192" i="37"/>
  <c r="B193" i="37"/>
  <c r="C193" i="37"/>
  <c r="D193" i="37"/>
  <c r="H193" i="37" s="1"/>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H209" i="37" s="1"/>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C286" i="37"/>
  <c r="D286" i="37"/>
  <c r="H286" i="37" s="1"/>
  <c r="B287" i="37"/>
  <c r="G287" i="37" s="1"/>
  <c r="C287" i="37"/>
  <c r="D287" i="37"/>
  <c r="B288" i="37"/>
  <c r="C288" i="37"/>
  <c r="D288" i="37"/>
  <c r="H288" i="37" s="1"/>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H305" i="37" s="1"/>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H640" i="37" s="1"/>
  <c r="D640" i="37"/>
  <c r="B641" i="37"/>
  <c r="C641" i="37"/>
  <c r="D641" i="37"/>
  <c r="B642" i="37"/>
  <c r="B643" i="37"/>
  <c r="C643" i="37"/>
  <c r="D643" i="37"/>
  <c r="G643" i="37"/>
  <c r="B644" i="37"/>
  <c r="C644" i="37"/>
  <c r="D644" i="37"/>
  <c r="G644" i="37" s="1"/>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s="1"/>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H988" i="37" s="1"/>
  <c r="D988" i="37"/>
  <c r="B989" i="37"/>
  <c r="C989" i="37"/>
  <c r="D989" i="37"/>
  <c r="H989" i="37" s="1"/>
  <c r="B990" i="37"/>
  <c r="B991" i="37"/>
  <c r="C991" i="37"/>
  <c r="D991" i="37"/>
  <c r="H991" i="37" s="1"/>
  <c r="B992" i="37"/>
  <c r="C992" i="37"/>
  <c r="D992" i="37"/>
  <c r="B993" i="37"/>
  <c r="C993" i="37"/>
  <c r="D993" i="37"/>
  <c r="B994" i="37"/>
  <c r="C994" i="37"/>
  <c r="H994" i="37" s="1"/>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H1008" i="37" s="1"/>
  <c r="B1009" i="37"/>
  <c r="C1009" i="37"/>
  <c r="D1009" i="37"/>
  <c r="B1010" i="37"/>
  <c r="C1010" i="37"/>
  <c r="D1010" i="37"/>
  <c r="B1011" i="37"/>
  <c r="C1011" i="37"/>
  <c r="H1011" i="37" s="1"/>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H1026" i="37" s="1"/>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H1043" i="37" s="1"/>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H1093" i="37" s="1"/>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H1125" i="37" s="1"/>
  <c r="G1125" i="37"/>
  <c r="B1126" i="37"/>
  <c r="C1126" i="37"/>
  <c r="D1126" i="37"/>
  <c r="G1126" i="37" s="1"/>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G1137" i="37" s="1"/>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H1209" i="37" s="1"/>
  <c r="G1209" i="37"/>
  <c r="B1210" i="37"/>
  <c r="C1210" i="37"/>
  <c r="D1210" i="37"/>
  <c r="G1210" i="37"/>
  <c r="B1211" i="37"/>
  <c r="C1211" i="37"/>
  <c r="D1211" i="37"/>
  <c r="G1211" i="37"/>
  <c r="B1212" i="37"/>
  <c r="B1213" i="37"/>
  <c r="G1213" i="37" s="1"/>
  <c r="C1213" i="37"/>
  <c r="D1213" i="37"/>
  <c r="B1214" i="37"/>
  <c r="C1214" i="37"/>
  <c r="D1214" i="37"/>
  <c r="B1215" i="37"/>
  <c r="G1215" i="37" s="1"/>
  <c r="C1215" i="37"/>
  <c r="D1215" i="37"/>
  <c r="B1216" i="37"/>
  <c r="C1216" i="37"/>
  <c r="D1216" i="37"/>
  <c r="B1217" i="37"/>
  <c r="C1217" i="37"/>
  <c r="D1217" i="37"/>
  <c r="H1217" i="37" s="1"/>
  <c r="B1218" i="37"/>
  <c r="G1218" i="37" s="1"/>
  <c r="C1218" i="37"/>
  <c r="D1218" i="37"/>
  <c r="B1219" i="37"/>
  <c r="B1220" i="37"/>
  <c r="B1221" i="37"/>
  <c r="C1221" i="37"/>
  <c r="D1221" i="37"/>
  <c r="B1222" i="37"/>
  <c r="C1222" i="37"/>
  <c r="G1222" i="37" s="1"/>
  <c r="D1222" i="37"/>
  <c r="B1223" i="37"/>
  <c r="C1223" i="37"/>
  <c r="D1223" i="37"/>
  <c r="B1224" i="37"/>
  <c r="C1224" i="37"/>
  <c r="D1224" i="37"/>
  <c r="B1225" i="37"/>
  <c r="C1225" i="37"/>
  <c r="D1225" i="37"/>
  <c r="H1225" i="37" s="1"/>
  <c r="B1226" i="37"/>
  <c r="C1226" i="37"/>
  <c r="D1226" i="37"/>
  <c r="H1226" i="37" s="1"/>
  <c r="B1227" i="37"/>
  <c r="C1227" i="37"/>
  <c r="D1227" i="37"/>
  <c r="H1227" i="37" s="1"/>
  <c r="B1228" i="37"/>
  <c r="C1228" i="37"/>
  <c r="D1228" i="37"/>
  <c r="H1228" i="37" s="1"/>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H1252" i="37" s="1"/>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G1402" i="37" s="1"/>
  <c r="D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G1444" i="37" s="1"/>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G1477" i="37" s="1"/>
  <c r="B1478" i="37"/>
  <c r="C1478" i="37"/>
  <c r="B1479" i="37"/>
  <c r="C1479" i="37"/>
  <c r="H1479" i="37" s="1"/>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G1493" i="37" s="1"/>
  <c r="B1494" i="37"/>
  <c r="C1494" i="37"/>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13" i="37"/>
  <c r="H1509" i="37"/>
  <c r="H1507" i="37"/>
  <c r="H1501" i="37"/>
  <c r="H1499" i="37"/>
  <c r="H1493" i="37"/>
  <c r="H1491" i="37"/>
  <c r="H1489" i="37"/>
  <c r="H1487" i="37"/>
  <c r="H1485" i="37"/>
  <c r="H1483" i="37"/>
  <c r="H1481"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3" i="37"/>
  <c r="H1222" i="37"/>
  <c r="H1221" i="37"/>
  <c r="H1218" i="37"/>
  <c r="H1215" i="37"/>
  <c r="H1213"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2" i="37"/>
  <c r="H1131" i="37"/>
  <c r="H1130" i="37"/>
  <c r="H1128" i="37"/>
  <c r="H1127"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0" i="37"/>
  <c r="H1009" i="37"/>
  <c r="H1007" i="37"/>
  <c r="H1005" i="37"/>
  <c r="H1004" i="37"/>
  <c r="H1003" i="37"/>
  <c r="H1002" i="37"/>
  <c r="H1001" i="37"/>
  <c r="H999" i="37"/>
  <c r="H998" i="37"/>
  <c r="H997" i="37"/>
  <c r="H995" i="37"/>
  <c r="H993"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8" i="37"/>
  <c r="H667" i="37"/>
  <c r="H666" i="37"/>
  <c r="H664" i="37"/>
  <c r="H663" i="37"/>
  <c r="H662" i="37"/>
  <c r="H661" i="37"/>
  <c r="H660" i="37"/>
  <c r="H659" i="37"/>
  <c r="H658" i="37"/>
  <c r="H657" i="37"/>
  <c r="H656" i="37"/>
  <c r="H655" i="37"/>
  <c r="H654" i="37"/>
  <c r="H653" i="37"/>
  <c r="H652"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2" i="37"/>
  <c r="H191" i="37"/>
  <c r="H190" i="37"/>
  <c r="H189" i="37"/>
  <c r="H187" i="37"/>
  <c r="H185" i="37"/>
  <c r="H183" i="37"/>
  <c r="H181" i="37"/>
  <c r="H179" i="37"/>
  <c r="H177" i="37"/>
  <c r="H174" i="37"/>
  <c r="H173" i="37"/>
  <c r="H172" i="37"/>
  <c r="H171" i="37"/>
  <c r="H170" i="37"/>
  <c r="H169" i="37"/>
  <c r="H168" i="37"/>
  <c r="H165" i="37"/>
  <c r="H164" i="37"/>
  <c r="H163" i="37"/>
  <c r="H160" i="37"/>
  <c r="H159" i="37"/>
  <c r="H158" i="37"/>
  <c r="H155" i="37"/>
  <c r="H154" i="37"/>
  <c r="H153" i="37"/>
  <c r="H148" i="37"/>
  <c r="H147" i="37"/>
  <c r="H146" i="37"/>
  <c r="H145" i="37"/>
  <c r="H144" i="37"/>
  <c r="H143" i="37"/>
  <c r="H142" i="37"/>
  <c r="H141" i="37"/>
  <c r="H140" i="37"/>
  <c r="H139" i="37"/>
  <c r="H136" i="37"/>
  <c r="H135" i="37"/>
  <c r="H134"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L296" i="3" s="1"/>
  <c r="F296" i="3" s="1"/>
  <c r="F292" i="3" s="1"/>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c r="G27" i="3"/>
  <c r="H27" i="3"/>
  <c r="G28" i="3"/>
  <c r="H28" i="3"/>
  <c r="E28" i="3" s="1"/>
  <c r="G29" i="3"/>
  <c r="H29" i="3"/>
  <c r="E29" i="3" s="1"/>
  <c r="B29" i="3" s="1"/>
  <c r="G31" i="3"/>
  <c r="H31" i="3"/>
  <c r="G32" i="3"/>
  <c r="H32" i="3"/>
  <c r="G33" i="3"/>
  <c r="H33" i="3"/>
  <c r="G34" i="3"/>
  <c r="H34" i="3"/>
  <c r="E34" i="3"/>
  <c r="G35" i="3"/>
  <c r="H35" i="3"/>
  <c r="G36" i="3"/>
  <c r="H36" i="3"/>
  <c r="G37" i="3"/>
  <c r="H37" i="3"/>
  <c r="E37" i="3" s="1"/>
  <c r="B37" i="3" s="1"/>
  <c r="G38" i="3"/>
  <c r="H38" i="3"/>
  <c r="E38" i="3"/>
  <c r="G39" i="3"/>
  <c r="H39" i="3"/>
  <c r="G40" i="3"/>
  <c r="H40" i="3"/>
  <c r="G41" i="3"/>
  <c r="H41" i="3"/>
  <c r="G42" i="3"/>
  <c r="H42" i="3"/>
  <c r="G43" i="3"/>
  <c r="H43" i="3"/>
  <c r="G44" i="3"/>
  <c r="H44" i="3"/>
  <c r="G45" i="3"/>
  <c r="H45" i="3"/>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B162" i="3" s="1"/>
  <c r="G164" i="3"/>
  <c r="E164" i="3" s="1"/>
  <c r="B164" i="3" s="1"/>
  <c r="G166" i="3"/>
  <c r="E166" i="3" s="1"/>
  <c r="B166" i="3" s="1"/>
  <c r="G212" i="3"/>
  <c r="H212" i="3"/>
  <c r="G260" i="3"/>
  <c r="H260" i="3"/>
  <c r="G263" i="3"/>
  <c r="E263" i="3" s="1"/>
  <c r="B263" i="3" s="1"/>
  <c r="H263" i="3"/>
  <c r="G264" i="3"/>
  <c r="H264" i="3"/>
  <c r="E264" i="3" s="1"/>
  <c r="B264" i="3" s="1"/>
  <c r="G265" i="3"/>
  <c r="H265" i="3"/>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G280" i="3"/>
  <c r="H280" i="3"/>
  <c r="E280" i="3"/>
  <c r="G283" i="3"/>
  <c r="H283" i="3"/>
  <c r="E283" i="3" s="1"/>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B280" i="3" s="1"/>
  <c r="F279" i="3"/>
  <c r="F278" i="3"/>
  <c r="F277" i="3"/>
  <c r="B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L208" i="3"/>
  <c r="F208" i="3" s="1"/>
  <c r="B208" i="3" s="1"/>
  <c r="L207" i="3"/>
  <c r="M207" i="3"/>
  <c r="L206" i="3"/>
  <c r="M206" i="3"/>
  <c r="L205" i="3"/>
  <c r="M205" i="3"/>
  <c r="F205" i="3" s="1"/>
  <c r="B205" i="3" s="1"/>
  <c r="L204" i="3"/>
  <c r="M204" i="3"/>
  <c r="F204" i="3"/>
  <c r="B204" i="3" s="1"/>
  <c r="L203" i="3"/>
  <c r="M203" i="3"/>
  <c r="L202" i="3"/>
  <c r="M202" i="3"/>
  <c r="L201" i="3"/>
  <c r="M201" i="3"/>
  <c r="L200" i="3"/>
  <c r="M200" i="3"/>
  <c r="F200" i="3"/>
  <c r="B200" i="3" s="1"/>
  <c r="L199" i="3"/>
  <c r="M199"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38" i="3"/>
  <c r="B34" i="3"/>
  <c r="B28" i="3"/>
  <c r="B26"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125" i="36" l="1"/>
  <c r="G1496" i="37"/>
  <c r="G1495" i="37"/>
  <c r="G1479" i="37"/>
  <c r="H1473" i="37"/>
  <c r="D13" i="30"/>
  <c r="C1469" i="37" s="1"/>
  <c r="H1469" i="37" s="1"/>
  <c r="G1472" i="37"/>
  <c r="G1468" i="37"/>
  <c r="G1226" i="37"/>
  <c r="H1126" i="37"/>
  <c r="G1252" i="37"/>
  <c r="G1254" i="37"/>
  <c r="G1224" i="37"/>
  <c r="G1228" i="37"/>
  <c r="H669" i="37"/>
  <c r="H665" i="37"/>
  <c r="E260" i="3"/>
  <c r="G641" i="37"/>
  <c r="G639" i="37"/>
  <c r="H651" i="37"/>
  <c r="G1217" i="37"/>
  <c r="H1216" i="37"/>
  <c r="F247" i="27"/>
  <c r="H1214" i="37"/>
  <c r="H1211" i="37"/>
  <c r="G1203" i="37"/>
  <c r="F236" i="27"/>
  <c r="E235" i="27"/>
  <c r="D1200" i="37" s="1"/>
  <c r="E285" i="3"/>
  <c r="B285" i="3" s="1"/>
  <c r="H1133" i="37"/>
  <c r="H1129" i="37"/>
  <c r="H986" i="37"/>
  <c r="H980" i="37"/>
  <c r="F386" i="1"/>
  <c r="H211" i="37"/>
  <c r="F196" i="1"/>
  <c r="F209" i="3"/>
  <c r="B209" i="3" s="1"/>
  <c r="E42" i="3"/>
  <c r="B42" i="3" s="1"/>
  <c r="H178" i="37"/>
  <c r="F185" i="1"/>
  <c r="H176" i="37"/>
  <c r="H166" i="37"/>
  <c r="H59" i="37"/>
  <c r="F122" i="1"/>
  <c r="F77" i="1"/>
  <c r="E30" i="3"/>
  <c r="B30" i="3" s="1"/>
  <c r="H1254" i="37"/>
  <c r="H1224" i="37"/>
  <c r="G1216" i="37"/>
  <c r="G1214" i="37"/>
  <c r="E265" i="3"/>
  <c r="B265" i="3" s="1"/>
  <c r="H1203" i="37"/>
  <c r="G1151" i="37"/>
  <c r="G1150" i="37"/>
  <c r="G1146" i="37"/>
  <c r="D151" i="27"/>
  <c r="F154" i="27"/>
  <c r="D75" i="27"/>
  <c r="C1040" i="37" s="1"/>
  <c r="F76" i="27"/>
  <c r="G994" i="37"/>
  <c r="D18" i="27"/>
  <c r="C983" i="37" s="1"/>
  <c r="F201" i="3"/>
  <c r="B201" i="3" s="1"/>
  <c r="E61" i="3"/>
  <c r="B61" i="3" s="1"/>
  <c r="G640" i="37"/>
  <c r="G363" i="37"/>
  <c r="G305" i="37"/>
  <c r="G288" i="37"/>
  <c r="G286" i="37"/>
  <c r="G240" i="37"/>
  <c r="D204" i="1"/>
  <c r="C194" i="37" s="1"/>
  <c r="E45" i="3"/>
  <c r="B45" i="3" s="1"/>
  <c r="F177" i="1"/>
  <c r="E41" i="3"/>
  <c r="B41" i="3" s="1"/>
  <c r="F167" i="1"/>
  <c r="D160" i="1"/>
  <c r="F161" i="1"/>
  <c r="E33" i="3"/>
  <c r="B33" i="3" s="1"/>
  <c r="F65" i="1"/>
  <c r="I7" i="3"/>
  <c r="F421" i="1"/>
  <c r="E314" i="1"/>
  <c r="D303" i="37" s="1"/>
  <c r="E141" i="1"/>
  <c r="D131" i="37" s="1"/>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G1486" i="37" s="1"/>
  <c r="K59" i="42"/>
  <c r="B283" i="3"/>
  <c r="B269" i="3"/>
  <c r="G1389" i="37"/>
  <c r="H328" i="37"/>
  <c r="H304" i="37"/>
  <c r="H76" i="37"/>
  <c r="H19" i="37"/>
  <c r="G223" i="37"/>
  <c r="H1295" i="37"/>
  <c r="B279" i="3"/>
  <c r="B273" i="3"/>
  <c r="G1557" i="37"/>
  <c r="G1497" i="37"/>
  <c r="G5" i="3"/>
  <c r="E5" i="3" s="1"/>
  <c r="B5" i="3" s="1"/>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I1444" i="37"/>
  <c r="I1440" i="37"/>
  <c r="I1439" i="37"/>
  <c r="I1438" i="37"/>
  <c r="I1437" i="37"/>
  <c r="I1436" i="37"/>
  <c r="I1435" i="37"/>
  <c r="I1434" i="37"/>
  <c r="G1331" i="37"/>
  <c r="G1329" i="37"/>
  <c r="G1327" i="37"/>
  <c r="G1316" i="37"/>
  <c r="G1314" i="37"/>
  <c r="G1312" i="37"/>
  <c r="G1291" i="37"/>
  <c r="G1289"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C616" i="37"/>
  <c r="F628" i="1"/>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1486" i="37" l="1"/>
  <c r="D47" i="30"/>
  <c r="G291" i="3" s="1"/>
  <c r="E291" i="3" s="1"/>
  <c r="B291" i="3" s="1"/>
  <c r="G1469" i="37"/>
  <c r="E234" i="27"/>
  <c r="D1199" i="37" s="1"/>
  <c r="F151" i="27"/>
  <c r="F84" i="27"/>
  <c r="G1040" i="37"/>
  <c r="F204" i="1"/>
  <c r="F160" i="1"/>
  <c r="F141" i="1"/>
  <c r="F116" i="1"/>
  <c r="G106" i="37"/>
  <c r="F85" i="1"/>
  <c r="D13" i="27"/>
  <c r="C978" i="37" s="1"/>
  <c r="G983" i="37"/>
  <c r="F18" i="27"/>
  <c r="G635" i="37"/>
  <c r="H24" i="3"/>
  <c r="G24" i="3"/>
  <c r="C150" i="37"/>
  <c r="I1448" i="37"/>
  <c r="I1451" i="37"/>
  <c r="I1455" i="37"/>
  <c r="I1461" i="37"/>
  <c r="I1464" i="37"/>
  <c r="G1049" i="37"/>
  <c r="H635" i="37"/>
  <c r="C1317" i="37"/>
  <c r="F42" i="36"/>
  <c r="C1371" i="37"/>
  <c r="F96" i="36"/>
  <c r="C291" i="37"/>
  <c r="F302" i="1"/>
  <c r="E163" i="3"/>
  <c r="B163" i="3" s="1"/>
  <c r="H1104" i="37"/>
  <c r="D1287" i="37"/>
  <c r="K47" i="42"/>
  <c r="C213" i="37"/>
  <c r="H213" i="37" s="1"/>
  <c r="F223" i="1"/>
  <c r="C124" i="37"/>
  <c r="F134"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C1503" i="37" l="1"/>
  <c r="H1503" i="37" s="1"/>
  <c r="K57" i="42"/>
  <c r="K46" i="42"/>
  <c r="H150" i="37"/>
  <c r="F13" i="27"/>
  <c r="J43" i="42"/>
  <c r="E24" i="3"/>
  <c r="B24" i="3" s="1"/>
  <c r="H124" i="37"/>
  <c r="G124" i="37"/>
  <c r="H1287" i="37"/>
  <c r="G1287" i="37"/>
  <c r="H1371" i="37"/>
  <c r="G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B33" i="42"/>
  <c r="N3" i="3" s="1"/>
  <c r="G1503" i="37"/>
  <c r="C4" i="30" s="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K6" i="37" l="1"/>
  <c r="E262" i="3"/>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<sst xmlns="http://schemas.openxmlformats.org/spreadsheetml/2006/main" count="4758" uniqueCount="4300">
  <si>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</si>
  <si>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</si>
  <si>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</si>
  <si>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</si>
  <si>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</si>
  <si>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</si>
  <si>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</si>
  <si>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</si>
  <si>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</si>
  <si>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</si>
  <si>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</si>
  <si>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</si>
  <si>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</si>
  <si>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</si>
  <si>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</si>
  <si>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</si>
  <si>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</si>
  <si>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</si>
  <si>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</si>
  <si>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</si>
  <si>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</si>
  <si>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</si>
  <si>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</si>
  <si>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</si>
  <si>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</si>
  <si>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</si>
  <si>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</si>
  <si>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</si>
  <si>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</si>
  <si>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</si>
  <si>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</si>
  <si>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</si>
  <si>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</si>
  <si>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</si>
  <si>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</si>
  <si>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</si>
  <si>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</si>
  <si>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</si>
  <si>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</si>
  <si>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</si>
  <si>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</si>
  <si>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</si>
  <si>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</si>
  <si>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</si>
  <si>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</si>
  <si>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</si>
  <si>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</si>
  <si>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</si>
  <si>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</si>
  <si>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</si>
  <si>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</si>
  <si>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</si>
  <si>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</si>
  <si>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</si>
  <si>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</si>
  <si>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</si>
  <si>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</si>
  <si>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</si>
  <si>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</si>
  <si>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</si>
  <si>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</si>
  <si>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</si>
  <si>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</si>
  <si>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</si>
  <si>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</si>
  <si>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</si>
  <si>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</si>
  <si>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</si>
  <si>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</si>
  <si>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</si>
  <si>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</si>
  <si>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</si>
  <si>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</si>
  <si>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</si>
  <si>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</si>
  <si>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</si>
  <si>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</si>
  <si>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</si>
  <si>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</si>
  <si>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</si>
  <si>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</si>
  <si>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</si>
  <si>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</si>
  <si>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</si>
  <si>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</si>
  <si>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</si>
  <si>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</si>
  <si>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</si>
  <si>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</si>
  <si>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</si>
  <si>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</si>
  <si>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</si>
  <si>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</si>
  <si>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</si>
  <si>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</si>
  <si>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</si>
  <si>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</si>
  <si>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</si>
  <si>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</si>
  <si>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</si>
  <si>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</si>
  <si>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</si>
  <si>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</si>
  <si>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</si>
  <si>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</si>
  <si>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</si>
  <si>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</si>
  <si>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</si>
  <si>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</si>
  <si>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</si>
  <si>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</si>
  <si>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</si>
  <si>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</si>
  <si>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</si>
  <si>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</si>
  <si>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</si>
  <si>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</si>
  <si>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</si>
  <si>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</si>
  <si>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</si>
  <si>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</si>
  <si>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</si>
  <si>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</si>
  <si>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</si>
  <si>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</si>
  <si>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</si>
  <si>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</si>
  <si>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</si>
  <si>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</si>
  <si>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</si>
  <si>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</si>
  <si>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</si>
  <si>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</si>
  <si>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</si>
  <si>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</si>
  <si>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</si>
  <si>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</si>
  <si>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</si>
  <si>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</si>
  <si>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</si>
  <si>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</si>
  <si>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</si>
  <si>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</si>
  <si>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</si>
  <si>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</si>
  <si>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</si>
  <si>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</si>
  <si>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</si>
  <si>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</si>
  <si>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</si>
  <si>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</si>
  <si>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</si>
  <si>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</si>
  <si>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</si>
  <si>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</si>
  <si>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</si>
  <si>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</si>
  <si>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</si>
  <si>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</si>
  <si>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</si>
  <si>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</si>
  <si>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</si>
  <si>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</si>
  <si>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</si>
  <si>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</si>
  <si>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</si>
  <si>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</si>
  <si>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</si>
  <si>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</si>
  <si>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</si>
  <si>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</si>
  <si>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</si>
  <si>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</si>
  <si>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</si>
  <si>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</si>
  <si>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</si>
  <si>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</si>
  <si>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</si>
  <si>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</si>
  <si>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</si>
  <si>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</si>
  <si>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</si>
  <si>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</si>
  <si>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</si>
  <si>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</si>
  <si>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</si>
  <si>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</si>
  <si>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</si>
  <si>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</si>
  <si>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</si>
  <si>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</si>
  <si>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</si>
  <si>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</si>
  <si>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</si>
  <si>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</si>
  <si>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</si>
  <si>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</si>
  <si>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</si>
  <si>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</si>
  <si>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</si>
  <si>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</si>
  <si>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</si>
  <si>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</si>
  <si>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</si>
  <si>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</si>
  <si>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</si>
  <si>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</si>
  <si>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</si>
  <si>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</si>
  <si>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</si>
  <si>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</si>
  <si>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</si>
  <si>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</si>
  <si>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</si>
  <si>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</si>
  <si>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</si>
  <si>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</si>
  <si>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</si>
  <si>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</si>
  <si>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</si>
  <si>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</si>
  <si>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</si>
  <si>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</si>
  <si>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</si>
  <si>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</si>
  <si>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</si>
  <si>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</si>
  <si>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</si>
  <si>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</si>
  <si>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</si>
  <si>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</si>
  <si>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</si>
  <si>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</si>
  <si>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</si>
  <si>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</si>
  <si>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</si>
  <si>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</si>
  <si>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</si>
  <si>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</si>
  <si>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</si>
  <si>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</si>
  <si>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</si>
  <si>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</si>
  <si>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</si>
  <si>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</si>
  <si>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</si>
  <si>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</si>
  <si>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</si>
  <si>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</si>
  <si>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</si>
  <si>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</si>
  <si>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</si>
  <si>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</si>
  <si>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</si>
  <si>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</si>
  <si>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</si>
  <si>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</si>
  <si>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</si>
  <si>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</si>
  <si>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</si>
  <si>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</si>
  <si>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</si>
  <si>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</si>
  <si>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</si>
  <si>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</si>
  <si>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</si>
  <si>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</si>
  <si>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</si>
  <si>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</si>
  <si>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</si>
  <si>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</si>
  <si>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</si>
  <si>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</si>
  <si>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</si>
  <si>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</si>
  <si>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</si>
  <si>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</si>
  <si>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</si>
  <si>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</si>
  <si>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</si>
  <si>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</si>
  <si>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</si>
  <si>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</si>
  <si>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</si>
  <si>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</si>
  <si>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</si>
  <si>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</si>
  <si>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</si>
  <si>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</si>
  <si>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</si>
  <si>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</si>
  <si>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</si>
  <si>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</si>
  <si>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</si>
  <si>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</si>
  <si>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</si>
  <si>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</si>
  <si>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</si>
  <si>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</si>
  <si>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</si>
  <si>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</si>
  <si>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</si>
  <si>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</si>
  <si>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</si>
  <si>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</si>
  <si>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</si>
  <si>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</si>
  <si>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</si>
  <si>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</si>
  <si>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</si>
  <si>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</si>
  <si>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</si>
  <si>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</si>
  <si>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</si>
  <si>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</si>
  <si>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</si>
  <si>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</si>
  <si>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</si>
  <si>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</si>
  <si>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</si>
  <si>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</si>
  <si>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</si>
  <si>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</si>
  <si>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</si>
  <si>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</si>
  <si>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</si>
  <si>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</si>
  <si>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</si>
  <si>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</si>
  <si>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</si>
  <si>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</si>
  <si>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</si>
  <si>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</si>
  <si>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</si>
  <si>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</si>
  <si>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</si>
  <si>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</si>
  <si>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</si>
  <si>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</si>
  <si>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</si>
  <si>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</si>
  <si>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</si>
  <si>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</si>
  <si>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</si>
  <si>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</si>
  <si>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</si>
  <si>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</si>
  <si>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</si>
  <si>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</si>
  <si>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</si>
  <si>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</si>
  <si>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</si>
  <si>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</si>
  <si>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</si>
  <si>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</si>
  <si>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</si>
  <si>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</si>
  <si>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</si>
  <si>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</si>
  <si>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</si>
  <si>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</si>
  <si>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</si>
  <si>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</si>
  <si>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</si>
  <si>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</si>
  <si>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</si>
  <si>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</si>
  <si>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</si>
  <si>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</si>
  <si>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</si>
  <si>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</si>
  <si>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</si>
  <si>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</si>
  <si>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</si>
  <si>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</si>
  <si>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</si>
  <si>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</si>
  <si>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</si>
  <si>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</si>
  <si>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</si>
  <si>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</si>
  <si>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</si>
  <si>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</si>
  <si>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</si>
  <si>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</si>
  <si>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</si>
  <si>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</si>
  <si>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</si>
  <si>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</si>
  <si>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</si>
  <si>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</si>
  <si>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</si>
  <si>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</si>
  <si>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</si>
  <si>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</si>
  <si>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</si>
  <si>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</si>
  <si>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</si>
  <si>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</si>
  <si>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</si>
  <si>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</si>
  <si>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</si>
  <si>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</si>
  <si>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</si>
  <si>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</si>
  <si>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</si>
  <si>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</si>
  <si>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</si>
  <si>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</si>
  <si>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</si>
  <si>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</si>
  <si>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</si>
  <si>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</si>
  <si>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</si>
  <si>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</si>
  <si>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</si>
  <si>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</si>
  <si>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</si>
  <si>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</si>
  <si>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</si>
  <si>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</si>
  <si>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</si>
  <si>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</si>
  <si>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</si>
  <si>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</si>
  <si>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</si>
  <si>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</si>
  <si>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</si>
  <si>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</si>
  <si>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</si>
  <si>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</si>
  <si>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</si>
  <si>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</si>
  <si>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</si>
  <si>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</si>
  <si>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</si>
  <si>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</si>
  <si>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</si>
  <si>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</si>
  <si>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</si>
  <si>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</si>
  <si>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</si>
  <si>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</si>
  <si>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</si>
  <si>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</si>
  <si>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</si>
  <si>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</si>
  <si>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</si>
  <si>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</si>
  <si>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</si>
  <si>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</si>
  <si>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</si>
  <si>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</si>
  <si>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</si>
  <si>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</si>
  <si>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</si>
  <si>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</si>
  <si>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</si>
  <si>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</si>
  <si>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</si>
  <si>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</si>
  <si>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</si>
  <si>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</si>
  <si>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</si>
  <si>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</si>
  <si>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</si>
  <si>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</si>
  <si>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</si>
  <si>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</si>
  <si>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</si>
  <si>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</si>
  <si>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</si>
  <si>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</si>
  <si>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</si>
  <si>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</si>
  <si>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</si>
  <si>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</si>
  <si>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</si>
  <si>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</si>
  <si>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</si>
  <si>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</si>
  <si>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</si>
  <si>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</si>
  <si>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</si>
  <si>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</si>
  <si>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</si>
  <si>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</si>
  <si>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</si>
  <si>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</si>
  <si>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</si>
  <si>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</si>
  <si>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</si>
  <si>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</si>
  <si>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</si>
  <si>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</si>
  <si>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</si>
  <si>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</si>
  <si>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</si>
  <si>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</si>
  <si>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</si>
  <si>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</si>
  <si>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</si>
  <si>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</si>
  <si>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</si>
  <si>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</si>
  <si>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</si>
  <si>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</si>
  <si>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</si>
  <si>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</si>
  <si>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</si>
  <si>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</si>
  <si>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</si>
  <si>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</si>
  <si>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</si>
  <si>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</si>
  <si>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</si>
  <si>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</si>
  <si>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</si>
  <si>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</si>
  <si>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</si>
  <si>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</si>
  <si>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</si>
  <si>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</si>
  <si>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</si>
  <si>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</si>
  <si>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</si>
  <si>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</si>
  <si>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</si>
  <si>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</si>
  <si>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</si>
  <si>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</si>
  <si>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</si>
  <si>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</si>
  <si>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</si>
  <si>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</si>
  <si>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</si>
  <si>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</si>
  <si>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</si>
  <si>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</si>
  <si>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</si>
  <si>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</si>
  <si>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</si>
  <si>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</si>
  <si>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</si>
  <si>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</si>
  <si>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</si>
  <si>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</si>
  <si>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</si>
  <si>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</si>
  <si>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</si>
  <si>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</si>
  <si>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</si>
  <si>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</si>
  <si>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</si>
  <si>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</si>
  <si>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</si>
  <si>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</si>
  <si>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</si>
  <si>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</si>
  <si>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</si>
  <si>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</si>
  <si>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</si>
  <si>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</si>
  <si>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</si>
  <si>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</si>
  <si>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</si>
  <si>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</si>
  <si>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</si>
  <si>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</si>
  <si>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</si>
  <si>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</si>
  <si>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</si>
  <si>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</si>
  <si>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</si>
  <si>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</si>
  <si>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</si>
  <si>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</si>
  <si>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</si>
  <si>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</si>
  <si>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</si>
  <si>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</si>
  <si>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</si>
  <si>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</si>
  <si>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</si>
  <si>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</si>
  <si>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</si>
  <si>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</si>
  <si>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</si>
  <si>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</si>
  <si>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</si>
  <si>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</si>
  <si>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</si>
  <si>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</si>
  <si>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</si>
  <si>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</si>
  <si>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</si>
  <si>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</si>
  <si>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</si>
  <si>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</si>
  <si>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</si>
  <si>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</si>
  <si>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</si>
  <si>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</si>
  <si>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</si>
  <si>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</si>
  <si>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</si>
  <si>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</si>
  <si>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</si>
  <si>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</si>
  <si>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</si>
  <si>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</si>
  <si>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</si>
  <si>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</si>
  <si>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</si>
  <si>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</si>
  <si>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</si>
  <si>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</si>
  <si>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</si>
  <si>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</si>
  <si>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</si>
  <si>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</si>
  <si>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</si>
  <si>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</si>
  <si>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</si>
  <si>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</si>
  <si>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</si>
  <si>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</si>
  <si>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</si>
  <si>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</si>
  <si>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</si>
  <si>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</si>
  <si>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</si>
  <si>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</si>
  <si>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</si>
  <si>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</si>
  <si>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</si>
  <si>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</si>
  <si>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</si>
  <si>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</si>
  <si>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</si>
  <si>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</si>
  <si>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</si>
  <si>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</si>
  <si>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</si>
  <si>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</si>
  <si>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</si>
  <si>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</si>
  <si>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</si>
  <si>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</si>
  <si>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</si>
  <si>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</si>
  <si>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</si>
  <si>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</si>
  <si>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</si>
  <si>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</si>
  <si>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</si>
  <si>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</si>
  <si>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</si>
  <si>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</si>
  <si>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</si>
  <si>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</si>
  <si>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</si>
  <si>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</si>
  <si>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</si>
  <si>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</si>
  <si>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</si>
  <si>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</si>
  <si>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</si>
  <si>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</si>
  <si>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</si>
  <si>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</si>
  <si>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</si>
  <si>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</si>
  <si>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</si>
  <si>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</si>
  <si>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</si>
  <si>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</si>
  <si>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</si>
  <si>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</si>
  <si>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</si>
  <si>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</si>
  <si>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</si>
  <si>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</si>
  <si>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</si>
  <si>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</si>
  <si>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</si>
  <si>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</si>
  <si>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</si>
  <si>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</si>
  <si>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</si>
  <si>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</si>
  <si>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</si>
  <si>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</si>
  <si>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</si>
  <si>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</si>
  <si>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</si>
  <si>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</si>
  <si>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</si>
  <si>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</si>
  <si>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</si>
  <si>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</si>
  <si>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</si>
  <si>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</si>
  <si>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</si>
  <si>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</si>
  <si>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</si>
  <si>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</si>
  <si>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</si>
  <si>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</si>
  <si>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</si>
  <si>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</si>
  <si>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</si>
  <si>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</si>
  <si>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</si>
  <si>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</si>
  <si>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</si>
  <si>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</si>
  <si>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</si>
  <si>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</si>
  <si>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</si>
  <si>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</si>
  <si>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</si>
  <si>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</si>
  <si>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</si>
  <si>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</si>
  <si>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</si>
  <si>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</si>
  <si>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</si>
  <si>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</si>
  <si>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</si>
  <si>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</si>
  <si>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</si>
  <si>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</si>
  <si>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</si>
  <si>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</si>
  <si>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</si>
  <si>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</si>
  <si>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</si>
  <si>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</si>
  <si>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</si>
  <si>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</si>
  <si>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</si>
  <si>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</si>
  <si>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</si>
  <si>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</si>
  <si>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</si>
  <si>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</si>
  <si>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</si>
  <si>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</si>
  <si>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</si>
  <si>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</si>
  <si>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</si>
  <si>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</si>
  <si>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</si>
  <si>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</si>
  <si>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</si>
  <si>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</si>
  <si>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</si>
  <si>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</si>
  <si>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</si>
  <si>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</si>
  <si>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</si>
  <si>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</si>
  <si>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</si>
  <si>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</si>
  <si>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</si>
  <si>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</si>
  <si>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</si>
  <si>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</si>
  <si>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</si>
  <si>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</si>
  <si>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</si>
  <si>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</si>
  <si>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</si>
  <si>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</si>
  <si>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</si>
  <si>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</si>
  <si>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</si>
  <si>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</si>
  <si>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</si>
  <si>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</si>
  <si>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</si>
  <si>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</si>
  <si>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</si>
  <si>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</si>
  <si>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</si>
  <si>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</si>
  <si>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</si>
  <si>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</si>
  <si>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</si>
  <si>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</si>
  <si>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</si>
  <si>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</si>
  <si>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</si>
  <si>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</si>
  <si>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</si>
  <si>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</si>
  <si>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</si>
  <si>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</si>
  <si>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</si>
  <si>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</si>
  <si>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</si>
  <si>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</si>
  <si>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</si>
  <si>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</si>
  <si>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</si>
  <si>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</si>
  <si>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</si>
  <si>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</si>
  <si>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</si>
  <si>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</si>
  <si>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</si>
  <si>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</si>
  <si>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</si>
  <si>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</si>
  <si>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</si>
  <si>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</si>
  <si>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</si>
  <si>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</si>
  <si>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</si>
  <si>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</si>
  <si>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</si>
  <si>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</si>
  <si>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</si>
  <si>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</si>
  <si>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</si>
  <si>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</si>
  <si>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</si>
  <si>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</si>
  <si>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</si>
  <si>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</si>
  <si>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</si>
  <si>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</si>
  <si>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</si>
  <si>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</si>
  <si>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</si>
  <si>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</si>
  <si>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</si>
  <si>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</si>
  <si>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</si>
  <si>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</si>
  <si>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</si>
  <si>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</si>
  <si>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</si>
  <si>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</si>
  <si>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</si>
  <si>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</si>
  <si>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</si>
  <si>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</si>
  <si>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</si>
  <si>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</si>
  <si>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</si>
  <si>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</si>
  <si>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</si>
  <si>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</si>
  <si>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</si>
  <si>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</si>
  <si>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</si>
  <si>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</si>
  <si>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</si>
  <si>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</si>
  <si>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</si>
  <si>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</si>
  <si>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</si>
  <si>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</si>
  <si>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</si>
  <si>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</si>
  <si>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</si>
  <si>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</si>
  <si>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</si>
  <si>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</si>
  <si>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</si>
  <si>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</si>
  <si>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</si>
  <si>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</si>
  <si>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</si>
  <si>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</si>
  <si>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</si>
  <si>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</si>
  <si>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</si>
  <si>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</si>
  <si>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</si>
  <si>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</si>
  <si>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</si>
  <si>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</si>
  <si>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</si>
  <si>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</si>
  <si>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</si>
  <si>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</si>
  <si>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</si>
  <si>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</si>
  <si>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</si>
  <si>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</si>
  <si>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</si>
  <si>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</si>
  <si>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</si>
  <si>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</si>
  <si>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</si>
  <si>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</si>
  <si>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</si>
  <si>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</si>
  <si>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</si>
  <si>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</si>
  <si>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</si>
  <si>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</si>
  <si>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</si>
  <si>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</si>
  <si>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</si>
  <si>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</si>
  <si>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</si>
  <si>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</si>
  <si>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</si>
  <si>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</si>
  <si>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</si>
  <si>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</si>
  <si>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</si>
  <si>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</si>
  <si>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</si>
  <si>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</si>
  <si>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</si>
  <si>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</si>
  <si>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</si>
  <si>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</si>
  <si>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</si>
  <si>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</si>
  <si>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</si>
  <si>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</si>
  <si>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</si>
  <si>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</si>
  <si>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</si>
  <si>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</si>
  <si>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</si>
  <si>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</si>
  <si>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</si>
  <si>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</si>
  <si>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</si>
  <si>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</si>
  <si>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</si>
  <si>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</si>
  <si>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</si>
  <si>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</si>
  <si>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</si>
  <si>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</si>
  <si>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</si>
  <si>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</si>
  <si>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</si>
  <si>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</si>
  <si>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</si>
  <si>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</si>
  <si>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</si>
  <si>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</si>
  <si>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</si>
  <si>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</si>
  <si>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</si>
  <si>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</si>
  <si>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</si>
  <si>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</si>
  <si>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</si>
  <si>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</si>
  <si>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</si>
  <si>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</si>
  <si>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</si>
  <si>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</si>
  <si>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</si>
  <si>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</si>
  <si>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</si>
  <si>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</si>
  <si>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</si>
  <si>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</si>
  <si>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</si>
  <si>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</si>
  <si>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</si>
  <si>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</si>
  <si>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</si>
  <si>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</si>
  <si>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</si>
  <si>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</si>
  <si>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</si>
  <si>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</si>
  <si>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</si>
  <si>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</si>
  <si>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</si>
  <si>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</si>
  <si>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</si>
  <si>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</si>
  <si>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</si>
  <si>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</si>
  <si>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</si>
  <si>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</si>
  <si>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</si>
  <si>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</si>
  <si>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</si>
  <si>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</si>
  <si>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</si>
  <si>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</si>
  <si>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</si>
  <si>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</si>
  <si>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</si>
  <si>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</si>
  <si>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</si>
  <si>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</si>
  <si>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</si>
  <si>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</si>
  <si>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</si>
  <si>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</si>
  <si>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</si>
  <si>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</si>
  <si>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</si>
  <si>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</si>
  <si>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</si>
  <si>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</si>
  <si>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</si>
  <si>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</si>
  <si>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</si>
  <si>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</si>
  <si>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</si>
  <si>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</si>
  <si>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</si>
  <si>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</si>
  <si>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</si>
  <si>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</si>
  <si>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</si>
  <si>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</si>
  <si>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</si>
  <si>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</si>
  <si>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</si>
  <si>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</si>
  <si>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</si>
  <si>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</si>
  <si>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</si>
  <si>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</si>
  <si>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</si>
  <si>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</si>
  <si>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</si>
  <si>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</si>
  <si>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</si>
  <si>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</si>
  <si>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</si>
  <si>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</si>
  <si>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</si>
  <si>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</si>
  <si>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</si>
  <si>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</si>
  <si>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</si>
  <si>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</si>
  <si>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</si>
  <si>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</si>
  <si>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</si>
  <si>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</si>
  <si>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</si>
  <si>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</si>
  <si>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</si>
  <si>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</si>
  <si>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</si>
  <si>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</si>
  <si>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</si>
  <si>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</si>
  <si>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</si>
  <si>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</si>
  <si>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</si>
  <si>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</si>
  <si>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</si>
  <si>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</si>
  <si>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</si>
  <si>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</si>
  <si>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</si>
  <si>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</si>
  <si>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</si>
  <si>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</si>
  <si>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</si>
  <si>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</si>
  <si>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</si>
  <si>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</si>
  <si>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</si>
  <si>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</si>
  <si>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</si>
  <si>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</si>
  <si>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</si>
  <si>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</si>
  <si>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</si>
  <si>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</si>
  <si>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</si>
  <si>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</si>
  <si>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</si>
  <si>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</si>
  <si>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</si>
  <si>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</si>
  <si>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</si>
  <si>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</si>
  <si>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</si>
  <si>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</si>
  <si>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</si>
  <si>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</si>
  <si>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</si>
  <si>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</si>
  <si>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</si>
  <si>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</si>
  <si>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</si>
  <si>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</si>
  <si>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</si>
  <si>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</si>
  <si>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</si>
  <si>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</si>
  <si>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</si>
  <si>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</si>
  <si>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</si>
  <si>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</si>
  <si>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</si>
  <si>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</si>
  <si>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</si>
  <si>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</si>
  <si>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</si>
  <si>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</si>
  <si>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</si>
  <si>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</si>
  <si>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</si>
  <si>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</si>
  <si>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</si>
  <si>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</si>
  <si>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</si>
  <si>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</si>
  <si>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</si>
  <si>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</si>
  <si>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</si>
  <si>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</si>
  <si>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</si>
  <si>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</si>
  <si>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</si>
  <si>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</si>
  <si>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</si>
  <si>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</si>
  <si>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</si>
  <si>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</si>
  <si>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</si>
  <si>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</si>
  <si>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</si>
  <si>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</si>
  <si>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</si>
  <si>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</si>
  <si>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</si>
  <si>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</si>
  <si>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</si>
  <si>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</si>
  <si>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</si>
  <si>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</si>
  <si>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</si>
  <si>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</si>
  <si>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</si>
  <si>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</si>
  <si>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</si>
  <si>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</si>
  <si>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</si>
  <si>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</si>
  <si>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</si>
  <si>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</si>
  <si>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</si>
  <si>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</si>
  <si>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</si>
  <si>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</si>
  <si>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</si>
  <si>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</si>
  <si>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</si>
  <si>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</si>
  <si>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</si>
  <si>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</si>
  <si>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</si>
  <si>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</si>
  <si>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</si>
  <si>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</si>
  <si>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</si>
  <si>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</si>
  <si>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</si>
  <si>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</si>
  <si>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</si>
  <si>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</si>
  <si>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</si>
  <si>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</si>
  <si>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</si>
  <si>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</si>
  <si>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</si>
  <si>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</si>
  <si>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</si>
  <si>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</si>
  <si>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</si>
  <si>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</si>
  <si>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</si>
  <si>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</si>
  <si>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</si>
  <si>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</si>
  <si>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</si>
  <si>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</si>
  <si>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</si>
  <si>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</si>
  <si>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</si>
  <si>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</si>
  <si>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</si>
  <si>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</si>
  <si>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</si>
  <si>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</si>
  <si>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</si>
  <si>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</si>
  <si>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</si>
  <si>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</si>
  <si>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</si>
  <si>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</si>
  <si>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</si>
  <si>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</si>
  <si>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</si>
  <si>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</si>
  <si>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</si>
  <si>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</si>
  <si>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</si>
  <si>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</si>
  <si>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</si>
  <si>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</si>
  <si>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</si>
  <si>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</si>
  <si>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</si>
  <si>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</si>
  <si>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</si>
  <si>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</si>
  <si>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</si>
  <si>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</si>
  <si>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</si>
  <si>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</si>
  <si>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</si>
  <si>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</si>
  <si>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</si>
  <si>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</si>
  <si>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</si>
  <si>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</si>
  <si>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</si>
  <si>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</si>
  <si>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</si>
  <si>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</si>
  <si>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</si>
  <si>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</si>
  <si>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</si>
  <si>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</si>
  <si>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</si>
  <si>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</si>
  <si>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</si>
  <si>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</si>
  <si>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</si>
  <si>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</si>
  <si>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</si>
  <si>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</si>
  <si>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</si>
  <si>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</si>
  <si>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</si>
  <si>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</si>
  <si>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</si>
  <si>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</si>
  <si>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</si>
  <si>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</si>
  <si>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</si>
  <si>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</si>
  <si>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</si>
  <si>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</si>
  <si>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</si>
  <si>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</si>
  <si>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</si>
  <si>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</si>
  <si>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</si>
  <si>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</si>
  <si>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</si>
  <si>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</si>
  <si>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</si>
  <si>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</si>
  <si>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</si>
  <si>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</si>
  <si>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</si>
  <si>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</si>
  <si>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</si>
  <si>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</si>
  <si>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</si>
  <si>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</si>
  <si>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</si>
  <si>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</si>
  <si>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</si>
  <si>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</si>
  <si>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</si>
  <si>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</si>
  <si>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</si>
  <si>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</si>
  <si>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</si>
  <si>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</si>
  <si>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</si>
  <si>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</si>
  <si>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</si>
  <si>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</si>
  <si>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</si>
  <si>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</si>
  <si>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</si>
  <si>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</si>
  <si>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</si>
  <si>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</si>
  <si>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</si>
  <si>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</si>
  <si>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</si>
  <si>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</si>
  <si>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</si>
  <si>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</si>
  <si>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</si>
  <si>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</si>
  <si>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</si>
  <si>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</si>
  <si>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</si>
  <si>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</si>
  <si>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</si>
  <si>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</si>
  <si>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</si>
  <si>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</si>
  <si>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</si>
  <si>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</si>
  <si>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</si>
  <si>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</si>
  <si>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</si>
  <si>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</si>
  <si>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</si>
  <si>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</si>
  <si>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</si>
  <si>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</si>
  <si>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</si>
  <si>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</si>
  <si>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</si>
  <si>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</si>
  <si>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</si>
  <si>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</si>
  <si>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</si>
  <si>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</si>
  <si>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</si>
  <si>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</si>
  <si>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</si>
  <si>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</si>
  <si>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</si>
  <si>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</si>
  <si>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</si>
  <si>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</si>
  <si>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</si>
  <si>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</si>
  <si>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</si>
  <si>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</si>
  <si>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</si>
  <si>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</si>
  <si>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</si>
  <si>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</si>
  <si>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</si>
  <si>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</si>
  <si>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</si>
  <si>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</si>
  <si>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</si>
  <si>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</si>
  <si>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</si>
  <si>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</si>
  <si>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</si>
  <si>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</si>
  <si>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</si>
  <si>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</si>
  <si>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</si>
  <si>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</si>
  <si>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</si>
  <si>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</si>
  <si>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</si>
  <si>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</si>
  <si>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</si>
  <si>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</si>
  <si>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</si>
  <si>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</si>
  <si>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</si>
  <si>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</si>
  <si>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</si>
  <si>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</si>
  <si>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</si>
  <si>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</si>
  <si>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</si>
  <si>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</si>
  <si>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</si>
  <si>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</si>
  <si>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</si>
  <si>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</si>
  <si>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</si>
  <si>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</si>
  <si>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</si>
  <si>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</si>
  <si>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</si>
  <si>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</si>
  <si>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</si>
  <si>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</si>
  <si>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</si>
  <si>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</si>
  <si>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</si>
  <si>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</si>
  <si>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</si>
  <si>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</si>
  <si>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</si>
  <si>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</si>
  <si>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</si>
  <si>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</si>
  <si>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</si>
  <si>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</si>
  <si>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</si>
  <si>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</si>
  <si>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</si>
  <si>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</si>
  <si>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</si>
  <si>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</si>
  <si>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</si>
  <si>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</si>
  <si>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</si>
  <si>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</si>
  <si>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</si>
  <si>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</si>
  <si>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</si>
  <si>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</si>
  <si>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</si>
  <si>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</si>
  <si>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</si>
  <si>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</si>
  <si>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</si>
  <si>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</si>
  <si>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</si>
  <si>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</si>
  <si>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</si>
  <si>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</si>
  <si>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</si>
  <si>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</si>
  <si>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</si>
  <si>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</si>
  <si>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</si>
  <si>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</si>
  <si>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</si>
  <si>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</si>
  <si>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</si>
  <si>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</si>
  <si>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</si>
  <si>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</si>
  <si>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</si>
  <si>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</si>
  <si>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</si>
  <si>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</si>
  <si>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</si>
  <si>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</si>
  <si>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</si>
  <si>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</si>
  <si>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</si>
  <si>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</si>
  <si>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</si>
  <si>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</si>
  <si>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</si>
  <si>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</si>
  <si>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</si>
  <si>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</si>
  <si>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</si>
  <si>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</si>
  <si>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</si>
  <si>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</si>
  <si>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</si>
  <si>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</si>
  <si>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</si>
  <si>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</si>
  <si>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</si>
  <si>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</si>
  <si>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</si>
  <si>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</si>
  <si>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</si>
  <si>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</si>
  <si>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</si>
  <si>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</si>
  <si>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</si>
  <si>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</si>
  <si>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</si>
  <si>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</si>
  <si>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</si>
  <si>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</si>
  <si>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</si>
  <si>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</si>
  <si>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</si>
  <si>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</si>
  <si>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</si>
  <si>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</si>
  <si>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</si>
  <si>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</si>
  <si>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</si>
  <si>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</si>
  <si>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</si>
  <si>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</si>
  <si>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</si>
  <si>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</si>
  <si>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</si>
  <si>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</si>
  <si>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</si>
  <si>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</si>
  <si>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</si>
  <si>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</si>
  <si>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</si>
  <si>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</si>
  <si>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</si>
  <si>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</si>
  <si>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</si>
  <si>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</si>
  <si>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</si>
  <si>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</si>
  <si>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</si>
  <si>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</si>
  <si>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</si>
  <si>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</si>
  <si>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</si>
  <si>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</si>
  <si>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</si>
  <si>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</si>
  <si>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</si>
  <si>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</si>
  <si>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</si>
  <si>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</si>
  <si>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</si>
  <si>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</si>
  <si>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</si>
  <si>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</si>
  <si>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</si>
  <si>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</si>
  <si>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</si>
  <si>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</si>
  <si>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</si>
  <si>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</si>
  <si>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</si>
  <si>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</si>
  <si>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</si>
  <si>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</si>
  <si>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</si>
  <si>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</si>
  <si>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</si>
  <si>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</si>
  <si>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</si>
  <si>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</si>
  <si>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</si>
  <si>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</si>
  <si>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</si>
  <si>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</si>
  <si>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</si>
  <si>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</si>
  <si>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</si>
  <si>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</si>
  <si>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</si>
  <si>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</si>
  <si>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</si>
  <si>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</si>
  <si>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</si>
  <si>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</si>
  <si>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</si>
  <si>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</si>
  <si>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</si>
  <si>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</si>
  <si>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</si>
  <si>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</si>
  <si>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</si>
  <si>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</si>
  <si>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</si>
  <si>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</si>
  <si>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</si>
  <si>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</si>
  <si>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</si>
  <si>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</si>
  <si>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</si>
  <si>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</si>
  <si>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</si>
  <si>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</si>
  <si>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</si>
  <si>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</si>
  <si>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</si>
  <si>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</si>
  <si>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</si>
  <si>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</si>
  <si>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</si>
  <si>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</si>
  <si>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</si>
  <si>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</si>
  <si>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</si>
  <si>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</si>
  <si>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</si>
  <si>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</si>
  <si>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</si>
  <si>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</si>
  <si>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</si>
  <si>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</si>
  <si>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</si>
  <si>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</si>
  <si>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</si>
  <si>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</si>
  <si>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</si>
  <si>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</si>
  <si>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</si>
  <si>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</si>
  <si>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</si>
  <si>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</si>
  <si>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</si>
  <si>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</si>
  <si>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</si>
  <si>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</si>
  <si>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</si>
  <si>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</si>
  <si>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</si>
  <si>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</si>
  <si>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</si>
  <si>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</si>
  <si>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</si>
  <si>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</si>
  <si>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</si>
  <si>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</si>
  <si>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</si>
  <si>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</si>
  <si>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</si>
  <si>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</si>
  <si>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</si>
  <si>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</si>
  <si>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</si>
  <si>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</si>
  <si>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</si>
  <si>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</si>
  <si>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</si>
  <si>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</si>
  <si>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</si>
  <si>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</si>
  <si>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</si>
  <si>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</si>
  <si>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</si>
  <si>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</si>
  <si>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</si>
  <si>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</si>
  <si>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</si>
  <si>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</si>
  <si>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</si>
  <si>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</si>
  <si>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</si>
  <si>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</si>
  <si>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</si>
  <si>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</si>
  <si>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</si>
  <si>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</si>
  <si>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</si>
  <si>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</si>
  <si>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</si>
  <si>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</si>
  <si>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</si>
  <si>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</si>
  <si>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</si>
  <si>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</si>
  <si>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</si>
  <si>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</si>
  <si>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</si>
  <si>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</si>
  <si>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</si>
  <si>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</si>
  <si>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</si>
  <si>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</si>
  <si>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</si>
  <si>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</si>
  <si>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</si>
  <si>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</si>
  <si>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</si>
  <si>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</si>
  <si>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</si>
  <si>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</si>
  <si>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</si>
  <si>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</si>
  <si>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</si>
  <si>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</si>
  <si>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</si>
  <si>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</si>
  <si>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</si>
  <si>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</si>
  <si>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</si>
  <si>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</si>
  <si>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</si>
  <si>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</si>
  <si>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</si>
  <si>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</si>
  <si>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</si>
  <si>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</si>
  <si>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</si>
  <si>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</si>
  <si>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</si>
  <si>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</si>
  <si>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</si>
  <si>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</si>
  <si>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</si>
  <si>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</si>
  <si>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</si>
  <si>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</si>
  <si>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</si>
  <si>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</si>
  <si>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</si>
  <si>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</si>
  <si>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</si>
  <si>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</si>
  <si>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</si>
  <si>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</si>
  <si>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</si>
  <si>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</si>
  <si>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</si>
  <si>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</si>
  <si>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</si>
  <si>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</si>
  <si>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</si>
  <si>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</si>
  <si>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</si>
  <si>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</si>
  <si>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</si>
  <si>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</si>
  <si>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</si>
  <si>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</si>
  <si>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</si>
  <si>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</si>
  <si>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</si>
  <si>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</si>
  <si>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</si>
  <si>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</si>
  <si>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</si>
  <si>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</si>
  <si>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</si>
  <si>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</si>
  <si>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</si>
  <si>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</si>
  <si>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</si>
  <si>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</si>
  <si>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</si>
  <si>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</si>
  <si>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</si>
  <si>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</si>
  <si>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</si>
  <si>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</si>
  <si>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</si>
  <si>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</si>
  <si>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</si>
  <si>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</si>
  <si>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</si>
  <si>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</si>
  <si>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</si>
  <si>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</si>
  <si>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</si>
  <si>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</si>
  <si>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</si>
  <si>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</si>
  <si>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</si>
  <si>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</si>
  <si>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</si>
  <si>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</si>
  <si>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</si>
  <si>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</si>
  <si>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</si>
  <si>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</si>
  <si>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</si>
  <si>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</si>
  <si>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</si>
  <si>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</si>
  <si>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</si>
  <si>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</si>
  <si>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</si>
  <si>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</si>
  <si>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</si>
  <si>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</si>
  <si>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</si>
  <si>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</si>
  <si>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</si>
  <si>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</si>
  <si>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</si>
  <si>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</si>
  <si>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</si>
  <si>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</si>
  <si>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</si>
  <si>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</si>
  <si>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</si>
  <si>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</si>
  <si>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</si>
  <si>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</si>
  <si>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</si>
  <si>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</si>
  <si>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</si>
  <si>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</si>
  <si>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</si>
  <si>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</si>
  <si>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</si>
  <si>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</si>
  <si>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</si>
  <si>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</si>
  <si>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</si>
  <si>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</si>
  <si>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</si>
  <si>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</si>
  <si>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</si>
  <si>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</si>
  <si>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</si>
  <si>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</si>
  <si>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</si>
  <si>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</si>
  <si>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</si>
  <si>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</si>
  <si>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</si>
  <si>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</si>
  <si>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</si>
  <si>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</si>
  <si>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</si>
  <si>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</si>
  <si>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</si>
  <si>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</si>
  <si>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</si>
  <si>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</si>
  <si>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</si>
  <si>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</si>
  <si>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</si>
  <si>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</si>
  <si>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</si>
  <si>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</si>
  <si>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</si>
  <si>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</si>
  <si>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</si>
  <si>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</si>
  <si>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</si>
  <si>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</si>
  <si>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</si>
  <si>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</si>
  <si>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</si>
  <si>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</si>
  <si>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</si>
  <si>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</si>
  <si>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</si>
  <si>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</si>
  <si>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</si>
  <si>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</si>
  <si>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</si>
  <si>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</si>
  <si>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</si>
  <si>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</si>
  <si>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</si>
  <si>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</si>
  <si>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</si>
  <si>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</si>
  <si>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</si>
  <si>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</si>
  <si>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</si>
  <si>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</si>
  <si>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</si>
  <si>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</si>
  <si>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</si>
  <si>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</si>
  <si>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</si>
  <si>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</si>
  <si>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</si>
  <si>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</si>
  <si>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</si>
  <si>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</si>
  <si>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</si>
  <si>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</si>
  <si>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</si>
  <si>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</si>
  <si>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</si>
  <si>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</si>
  <si>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</si>
  <si>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</si>
  <si>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</si>
  <si>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</si>
  <si>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</si>
  <si>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</si>
  <si>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</si>
  <si>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</si>
  <si>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</si>
  <si>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</si>
  <si>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</si>
  <si>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</si>
  <si>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</si>
  <si>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</si>
  <si>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</si>
  <si>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</si>
  <si>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</si>
  <si>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</si>
  <si>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</si>
  <si>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</si>
  <si>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</si>
  <si>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</si>
  <si>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</si>
  <si>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</si>
  <si>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</si>
  <si>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</si>
  <si>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</si>
  <si>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</si>
  <si>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</si>
  <si>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</si>
  <si>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</si>
  <si>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</si>
  <si>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</si>
  <si>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</si>
  <si>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</si>
  <si>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</si>
  <si>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</si>
  <si>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</si>
  <si>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</si>
  <si>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</si>
  <si>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</si>
  <si>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</si>
  <si>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</si>
  <si>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</si>
  <si>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</si>
  <si>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</si>
  <si>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</si>
  <si>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</si>
  <si>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</si>
  <si>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</si>
  <si>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</si>
  <si>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</si>
  <si>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</si>
  <si>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</si>
  <si>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</si>
  <si>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</si>
  <si>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</si>
  <si>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</si>
  <si>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</si>
  <si>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</si>
  <si>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</si>
  <si>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</si>
  <si>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</si>
  <si>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</si>
  <si>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</si>
  <si>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</si>
  <si>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</si>
  <si>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</si>
  <si>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</si>
  <si>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</si>
  <si>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</si>
  <si>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</si>
  <si>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</si>
  <si>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</si>
  <si>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</si>
  <si>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</si>
  <si>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</si>
  <si>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</si>
  <si>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</si>
  <si>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</si>
  <si>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</si>
  <si>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</si>
  <si>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</si>
  <si>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</si>
  <si>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</si>
  <si>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</si>
  <si>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</si>
  <si>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</si>
  <si>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</si>
  <si>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</si>
  <si>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</si>
  <si>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</si>
  <si>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</si>
  <si>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</si>
  <si>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</si>
  <si>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</si>
  <si>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</si>
  <si>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</si>
  <si>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</si>
  <si>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</si>
  <si>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</si>
  <si>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</si>
  <si>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</si>
  <si>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</si>
  <si>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</si>
  <si>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</si>
  <si>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</si>
  <si>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</si>
  <si>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</si>
  <si>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</si>
  <si>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</si>
  <si>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</si>
  <si>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</si>
  <si>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</si>
  <si>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</si>
  <si>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</si>
  <si>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</si>
  <si>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</si>
  <si>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</si>
  <si>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</si>
  <si>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</si>
  <si>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</si>
  <si>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</si>
  <si>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</si>
  <si>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</si>
  <si>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</si>
  <si>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</si>
  <si>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</si>
  <si>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</si>
  <si>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</si>
  <si>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</si>
  <si>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</si>
  <si>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</si>
  <si>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</si>
  <si>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</si>
  <si>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</si>
  <si>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</si>
  <si>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</si>
  <si>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</si>
  <si>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</si>
  <si>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</si>
  <si>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</si>
  <si>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</si>
  <si>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</si>
  <si>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</si>
  <si>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</si>
  <si>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</si>
  <si>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</si>
  <si>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</si>
  <si>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</si>
  <si>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</si>
  <si>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</si>
  <si>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</si>
  <si>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</si>
  <si>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</si>
  <si>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</si>
  <si>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</si>
  <si>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</si>
  <si>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</si>
  <si>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</si>
  <si>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</si>
  <si>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</si>
  <si>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</si>
  <si>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</si>
  <si>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</si>
  <si>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</si>
  <si>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</si>
  <si>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</si>
  <si>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</si>
  <si>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</si>
  <si>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</si>
  <si>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</si>
  <si>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</si>
  <si>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</si>
  <si>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</si>
  <si>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</si>
  <si>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</si>
  <si>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</si>
  <si>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</si>
  <si>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</si>
  <si>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</si>
  <si>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</si>
  <si>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</si>
  <si>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</si>
  <si>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</si>
  <si>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</si>
  <si>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</si>
  <si>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</si>
  <si>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</si>
  <si>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</si>
  <si>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</si>
  <si>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</si>
  <si>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</si>
  <si>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</si>
  <si>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</si>
  <si>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</si>
  <si>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</si>
  <si>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</si>
  <si>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</si>
  <si>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</si>
  <si>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</si>
  <si>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</si>
  <si>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</si>
  <si>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</si>
  <si>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</si>
  <si>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</si>
  <si>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</si>
  <si>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</si>
  <si>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</si>
  <si>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</si>
  <si>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</si>
  <si>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</si>
  <si>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</si>
  <si>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</si>
  <si>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</si>
  <si>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</si>
  <si>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</si>
  <si>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</si>
  <si>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</si>
  <si>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</si>
  <si>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</si>
  <si>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</si>
  <si>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</si>
  <si>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</si>
  <si>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</si>
  <si>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</si>
  <si>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</si>
  <si>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</si>
  <si>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</si>
  <si>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</si>
  <si>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</si>
  <si>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</si>
  <si>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</si>
  <si>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</si>
  <si>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</si>
  <si>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</si>
  <si>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</si>
  <si>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</si>
  <si>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</si>
  <si>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</si>
  <si>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</si>
  <si>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</si>
  <si>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</si>
  <si>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</si>
  <si>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</si>
  <si>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</si>
  <si>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</si>
  <si>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</si>
  <si>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</si>
  <si>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</si>
  <si>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</si>
  <si>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</si>
  <si>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</si>
  <si>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</si>
  <si>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</si>
  <si>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</si>
  <si>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</si>
  <si>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</si>
  <si>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</si>
  <si>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</si>
  <si>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</si>
  <si>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</si>
  <si>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</si>
  <si>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</si>
  <si>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</si>
  <si>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</si>
  <si>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</si>
  <si>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</si>
  <si>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</si>
  <si>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</si>
  <si>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</si>
  <si>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</si>
  <si>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</si>
  <si>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</si>
  <si>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</si>
  <si>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</si>
  <si>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</si>
  <si>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</si>
  <si>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</si>
  <si>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</si>
  <si>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</si>
  <si>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</si>
  <si>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</si>
  <si>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</si>
  <si>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</si>
  <si>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</si>
  <si>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</si>
  <si>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</si>
  <si>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</si>
  <si>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</si>
  <si>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</si>
  <si>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</si>
  <si>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</si>
  <si>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</si>
  <si>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</si>
  <si>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</si>
  <si>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</si>
  <si>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</si>
  <si>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</si>
  <si>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</si>
  <si>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</si>
  <si>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</si>
  <si>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</si>
  <si>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</si>
  <si>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</si>
  <si>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</si>
  <si>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</si>
  <si>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</si>
  <si>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</si>
  <si>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</si>
  <si>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</si>
  <si>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</si>
  <si>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</si>
  <si>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</si>
  <si>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</si>
  <si>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</si>
  <si>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</si>
  <si>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</si>
  <si>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</si>
  <si>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</si>
  <si>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</si>
  <si>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</si>
  <si>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</si>
  <si>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</si>
  <si>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</si>
  <si>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</si>
  <si>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</si>
  <si>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</si>
  <si>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</si>
  <si>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</si>
  <si>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</si>
  <si>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</si>
  <si>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</si>
  <si>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</si>
  <si>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</si>
  <si>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</si>
  <si>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</si>
  <si>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</si>
  <si>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</si>
  <si>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</si>
  <si>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</si>
  <si>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</si>
  <si>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</si>
  <si>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</si>
  <si>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</si>
  <si>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</si>
  <si>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</si>
  <si>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</si>
  <si>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</si>
  <si>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</si>
  <si>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</si>
  <si>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</si>
  <si>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</si>
  <si>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</si>
  <si>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</si>
  <si>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</si>
  <si>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</si>
  <si>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</si>
  <si>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</si>
  <si>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</si>
  <si>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</si>
  <si>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</si>
  <si>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</si>
  <si>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</si>
  <si>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</si>
  <si>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</si>
  <si>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</si>
  <si>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</si>
  <si>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</si>
  <si>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</si>
  <si>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</si>
  <si>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</si>
  <si>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</si>
  <si>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</si>
  <si>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</si>
  <si>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</si>
  <si>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</si>
  <si>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</si>
  <si>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</si>
  <si>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</si>
  <si>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</si>
  <si>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</si>
  <si>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</si>
  <si>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</si>
  <si>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</si>
  <si>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</si>
  <si>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</si>
  <si>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</si>
  <si>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</si>
  <si>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</si>
  <si>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</si>
  <si>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</si>
  <si>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</si>
  <si>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</si>
  <si>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</si>
  <si>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</si>
  <si>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</si>
  <si>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</si>
  <si>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</si>
  <si>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</si>
  <si>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</si>
  <si>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</si>
  <si>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</si>
  <si>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</si>
  <si>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</si>
  <si>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</si>
  <si>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</si>
  <si>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</si>
  <si>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</si>
  <si>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</si>
  <si>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</si>
  <si>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</si>
  <si>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</si>
  <si>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</si>
  <si>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</si>
  <si>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</si>
  <si>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</si>
  <si>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</si>
  <si>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</si>
  <si>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</si>
  <si>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</si>
  <si>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</si>
  <si>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</si>
  <si>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</si>
  <si>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</si>
  <si>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</si>
  <si>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</si>
  <si>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</si>
  <si>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</si>
  <si>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</si>
  <si>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</si>
  <si>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</si>
  <si>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</si>
  <si>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</si>
  <si>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</si>
  <si>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</si>
  <si>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</si>
  <si>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</si>
  <si>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</si>
  <si>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</si>
  <si>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</si>
  <si>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</si>
  <si>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</si>
  <si>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</si>
  <si>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</si>
  <si>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</si>
  <si>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</si>
  <si>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</si>
  <si>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</si>
  <si>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</si>
  <si>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</si>
  <si>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</si>
  <si>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</si>
  <si>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</si>
  <si>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</si>
  <si>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</si>
  <si>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</si>
  <si>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</si>
  <si>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</si>
  <si>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</si>
  <si>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</si>
  <si>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</si>
  <si>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</si>
  <si>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</si>
  <si>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</si>
  <si>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</si>
  <si>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</si>
  <si>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</si>
  <si>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</si>
  <si>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</si>
  <si>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</si>
  <si>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</si>
  <si>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</si>
  <si>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</si>
  <si>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</si>
  <si>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</si>
  <si>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</si>
  <si>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</si>
  <si>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</si>
  <si>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</si>
  <si>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</si>
  <si>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</si>
  <si>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</si>
  <si>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</si>
  <si>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</si>
  <si>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</si>
  <si>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</si>
  <si>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</si>
  <si>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</si>
  <si>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</si>
  <si>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</si>
  <si>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</si>
  <si>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</si>
  <si>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</si>
  <si>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</si>
  <si>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</si>
  <si>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</si>
  <si>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</si>
  <si>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</si>
  <si>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</si>
  <si>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</si>
  <si>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</si>
  <si>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</si>
  <si>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</si>
  <si>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</si>
  <si>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</si>
  <si>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</si>
  <si>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</si>
  <si>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</si>
  <si>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</si>
  <si>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</si>
  <si>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</si>
  <si>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</si>
  <si>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</si>
  <si>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</si>
  <si>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</si>
  <si>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</si>
  <si>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</si>
  <si>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</si>
  <si>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</si>
  <si>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</si>
  <si>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</si>
  <si>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</si>
  <si>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</si>
  <si>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</si>
  <si>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</si>
  <si>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</si>
  <si>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</si>
  <si>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</si>
  <si>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</si>
  <si>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</si>
  <si>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</si>
  <si>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</si>
  <si>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</si>
  <si>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</si>
  <si>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</si>
  <si>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</si>
  <si>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</si>
  <si>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</si>
  <si>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</si>
  <si>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</si>
  <si>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</si>
  <si>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</si>
  <si>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</si>
  <si>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</si>
  <si>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</si>
  <si>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</si>
  <si>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</si>
  <si>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</si>
  <si>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</si>
  <si>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</si>
  <si>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</si>
  <si>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</si>
  <si>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</si>
  <si>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</si>
  <si>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</si>
  <si>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</si>
  <si>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</si>
  <si>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</si>
  <si>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</si>
  <si>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</si>
  <si>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</si>
  <si>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</si>
  <si>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</si>
  <si>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</si>
  <si>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</si>
  <si>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</si>
  <si>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</si>
  <si>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</si>
  <si>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</si>
  <si>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</si>
  <si>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</si>
  <si>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</si>
  <si>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</si>
  <si>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</si>
  <si>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</si>
  <si>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</si>
  <si>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</si>
  <si>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</si>
  <si>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</si>
  <si>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</si>
  <si>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</si>
  <si>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</si>
  <si>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</si>
  <si>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</si>
  <si>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</si>
  <si>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</si>
  <si>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</si>
  <si>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</si>
  <si>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</si>
  <si>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</si>
  <si>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</si>
  <si>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</si>
  <si>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</si>
  <si>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</si>
  <si>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</si>
  <si>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</si>
  <si>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</si>
  <si>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</si>
  <si>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</si>
  <si>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</si>
  <si>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</si>
  <si>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</si>
  <si>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</si>
  <si>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</si>
  <si>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</si>
  <si>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</si>
  <si>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</si>
  <si>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</si>
  <si>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</si>
  <si>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</si>
  <si>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</si>
  <si>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</si>
  <si>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</si>
  <si>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</si>
  <si>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</si>
  <si>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</si>
  <si>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</si>
  <si>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</si>
  <si>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</si>
  <si>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</si>
  <si>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</si>
  <si>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</si>
  <si>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</si>
  <si>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</si>
  <si>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</si>
  <si>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</si>
  <si>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</si>
  <si>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</si>
  <si>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</si>
  <si>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</si>
  <si>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</si>
  <si>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</si>
  <si>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</si>
  <si>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</si>
  <si>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</si>
  <si>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</si>
  <si>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</si>
  <si>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</si>
  <si>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</si>
  <si>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</si>
  <si>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</si>
  <si>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</si>
  <si>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</si>
  <si>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</si>
  <si>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</si>
  <si>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</si>
  <si>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</si>
  <si>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</si>
  <si>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</si>
  <si>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</si>
  <si>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</si>
  <si>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</si>
  <si>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</si>
  <si>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</si>
  <si>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</si>
  <si>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</si>
  <si>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</si>
  <si>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</si>
  <si>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</si>
  <si>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</si>
  <si>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</si>
  <si>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</si>
  <si>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</si>
  <si>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</si>
  <si>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</si>
  <si>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</si>
  <si>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</si>
  <si>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</si>
  <si>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</si>
  <si>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</si>
  <si>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</si>
  <si>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</si>
  <si>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</si>
  <si>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</si>
  <si>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</si>
  <si>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</si>
  <si>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</si>
  <si>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</si>
  <si>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</si>
  <si>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</si>
  <si>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</si>
  <si>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</si>
  <si>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</si>
  <si>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</si>
  <si>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</si>
  <si>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</si>
  <si>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</si>
  <si>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</si>
  <si>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</si>
  <si>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</si>
  <si>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</si>
  <si>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</si>
  <si>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</si>
  <si>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</si>
  <si>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</si>
  <si>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</si>
  <si>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</si>
  <si>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</si>
  <si>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</si>
  <si>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</si>
  <si>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</si>
  <si>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</si>
  <si>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</si>
  <si>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</si>
  <si>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</si>
  <si>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</si>
  <si>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</si>
  <si>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</si>
  <si>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</si>
  <si>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</si>
  <si>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</si>
  <si>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</si>
  <si>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</si>
  <si>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</si>
  <si>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</si>
  <si>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</si>
  <si>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</si>
  <si>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</si>
  <si>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</si>
  <si>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</si>
  <si>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</si>
  <si>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</si>
  <si>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</si>
  <si>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</si>
  <si>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</si>
  <si>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</si>
  <si>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</si>
  <si>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</si>
  <si>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</si>
  <si>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</si>
  <si>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</si>
  <si>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</si>
  <si>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</si>
  <si>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</si>
  <si>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</si>
  <si>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</si>
  <si>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</si>
  <si>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</si>
  <si>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</si>
  <si>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</si>
  <si>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</si>
  <si>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</si>
  <si>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</si>
  <si>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</si>
  <si>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</si>
  <si>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</si>
  <si>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</si>
  <si>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</si>
  <si>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</si>
  <si>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</si>
  <si>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</si>
  <si>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</si>
  <si>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</si>
  <si>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</si>
  <si>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</si>
  <si>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</si>
  <si>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</si>
  <si>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</si>
  <si>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</si>
  <si>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</si>
  <si>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</si>
  <si>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</si>
  <si>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</si>
  <si>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</si>
  <si>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</si>
  <si>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</si>
  <si>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</si>
  <si>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</si>
  <si>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</si>
  <si>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</si>
  <si>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</si>
  <si>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</si>
  <si>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</si>
  <si>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</si>
  <si>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</si>
  <si>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</si>
  <si>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</si>
  <si>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</si>
  <si>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</si>
  <si>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</si>
  <si>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</si>
  <si>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</si>
  <si>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</si>
  <si>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</si>
  <si>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</si>
  <si>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</si>
  <si>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</si>
  <si>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</si>
  <si>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</si>
  <si>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</si>
  <si>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</si>
  <si>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</si>
  <si>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</si>
  <si>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</si>
  <si>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</si>
  <si>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</si>
  <si>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</si>
  <si>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</si>
  <si>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</si>
  <si>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</si>
  <si>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</si>
  <si>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</si>
  <si>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</si>
  <si>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</si>
  <si>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</si>
  <si>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</si>
  <si>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</si>
  <si>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</si>
  <si>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</si>
  <si>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</si>
  <si>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</si>
  <si>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</si>
  <si>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</si>
  <si>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</si>
  <si>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</si>
  <si>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</si>
  <si>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</si>
  <si>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</si>
  <si>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</si>
  <si>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</si>
  <si>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</si>
  <si>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</si>
  <si>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</si>
  <si>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</si>
  <si>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</si>
  <si>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</si>
  <si>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</si>
  <si>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</si>
  <si>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</si>
  <si>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</si>
  <si>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</si>
  <si>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</si>
  <si>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</si>
  <si>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</si>
  <si>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</si>
  <si>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</si>
  <si>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</si>
  <si>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</si>
  <si>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</si>
  <si>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</si>
  <si>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</si>
  <si>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</si>
  <si>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</si>
  <si>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</si>
  <si>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</si>
  <si>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</si>
  <si>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</si>
  <si>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</si>
  <si>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</si>
  <si>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</si>
  <si>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</si>
  <si>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</si>
  <si>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</si>
  <si>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</si>
  <si>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</si>
  <si>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</si>
  <si>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</si>
  <si>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</si>
  <si>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</si>
  <si>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</si>
  <si>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</si>
  <si>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</si>
  <si>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</si>
  <si>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</si>
  <si>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</si>
  <si>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</si>
  <si>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</si>
  <si>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</si>
  <si>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</si>
  <si>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</si>
  <si>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</si>
  <si>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</si>
  <si>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</si>
  <si>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</si>
  <si>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</si>
  <si>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</si>
  <si>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</si>
  <si>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</si>
  <si>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</si>
  <si>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</si>
  <si>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</si>
  <si>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</si>
  <si>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</si>
  <si>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</si>
  <si>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</si>
  <si>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</si>
  <si>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</si>
  <si>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</si>
  <si>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</si>
  <si>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</si>
  <si>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</si>
  <si>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</si>
  <si>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</si>
  <si>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</si>
  <si>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</si>
  <si>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</si>
  <si>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</si>
  <si>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</si>
  <si>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</si>
  <si>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</si>
  <si>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</si>
  <si>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</si>
  <si>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</si>
  <si>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</si>
  <si>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</si>
  <si>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</si>
  <si>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</si>
  <si>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</si>
  <si>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</si>
  <si>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</si>
  <si>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</si>
  <si>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</si>
  <si>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</si>
  <si>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</si>
  <si>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</si>
  <si>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</si>
  <si>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</si>
  <si>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</si>
  <si>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</si>
  <si>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</si>
  <si>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</si>
  <si>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</si>
  <si>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</si>
  <si>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</si>
  <si>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</si>
  <si>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</si>
  <si>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</si>
  <si>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</si>
  <si>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</si>
  <si>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</si>
  <si>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</si>
  <si>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</si>
  <si>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</si>
  <si>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</si>
  <si>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</si>
  <si>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</si>
  <si>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</si>
  <si>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</si>
  <si>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</si>
  <si>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</si>
  <si>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</si>
  <si>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</si>
  <si>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</si>
  <si>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</si>
  <si>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</si>
  <si>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</si>
  <si>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</si>
  <si>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</si>
  <si>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</si>
  <si>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</si>
  <si>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</si>
  <si>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</si>
  <si>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</si>
  <si>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</si>
  <si>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</si>
  <si>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</si>
  <si>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</si>
  <si>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</si>
  <si>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</si>
  <si>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</si>
  <si>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</si>
  <si>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</si>
  <si>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</si>
  <si>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</si>
  <si>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</si>
  <si>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</si>
  <si>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</si>
  <si>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</si>
  <si>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</si>
  <si>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</si>
  <si>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</si>
  <si>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</si>
  <si>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</si>
  <si>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</si>
  <si>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</si>
  <si>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</si>
  <si>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</si>
  <si>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</si>
  <si>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</si>
  <si>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</si>
  <si>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</si>
  <si>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</si>
  <si>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</si>
  <si>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</si>
  <si>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</si>
  <si>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</si>
  <si>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</si>
  <si>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</si>
  <si>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</si>
  <si>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</si>
  <si>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</si>
  <si>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</si>
  <si>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</si>
  <si>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</si>
  <si>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</si>
  <si>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</si>
  <si>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</si>
  <si>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</si>
  <si>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</si>
  <si>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</si>
  <si>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</si>
  <si>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</si>
  <si>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</si>
  <si>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</si>
  <si>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</si>
  <si>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</si>
  <si>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</si>
  <si>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</si>
  <si>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</si>
  <si>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</si>
  <si>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</si>
  <si>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</si>
  <si>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</si>
  <si>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</si>
  <si>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</si>
  <si>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</si>
  <si>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</si>
  <si>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</si>
  <si>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</si>
  <si>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</si>
  <si>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</si>
  <si>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</si>
  <si>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</si>
  <si>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</si>
  <si>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</si>
  <si>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</si>
  <si>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</si>
  <si>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</si>
  <si>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</si>
  <si>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</si>
  <si>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</si>
  <si>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</si>
  <si>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</si>
  <si>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</si>
  <si>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</si>
  <si>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</si>
  <si>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</si>
  <si>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</si>
  <si>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</si>
  <si>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</si>
  <si>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</si>
  <si>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</si>
  <si>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</si>
  <si>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</si>
  <si>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</si>
  <si>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</si>
  <si>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</si>
  <si>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</si>
  <si>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</si>
  <si>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</si>
  <si>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</si>
  <si>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</si>
  <si>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</si>
  <si>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</si>
  <si>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</si>
  <si>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</si>
  <si>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</si>
  <si>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</si>
  <si>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</si>
  <si>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</si>
  <si>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</si>
  <si>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</si>
  <si>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</si>
  <si>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</si>
  <si>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</si>
  <si>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</si>
  <si>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</si>
  <si>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</si>
  <si>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</si>
  <si>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</si>
  <si>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</si>
  <si>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</si>
  <si>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</si>
  <si>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</si>
  <si>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</si>
  <si>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</si>
  <si>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</si>
  <si>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</si>
  <si>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</si>
  <si>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</si>
  <si>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</si>
  <si>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</si>
  <si>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</si>
  <si>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</si>
  <si>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</si>
  <si>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</si>
  <si>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</si>
  <si>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</si>
  <si>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</si>
  <si>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</si>
  <si>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</si>
  <si>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</si>
  <si>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</si>
  <si>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</si>
  <si>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</si>
  <si>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</si>
  <si>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</si>
  <si>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</si>
  <si>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</si>
  <si>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</si>
  <si>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</si>
  <si>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</si>
  <si>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</si>
  <si>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</si>
  <si>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</si>
  <si>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</si>
  <si>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</si>
  <si>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</si>
  <si>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</si>
  <si>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</si>
  <si>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</si>
  <si>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</si>
  <si>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</si>
  <si>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</si>
  <si>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</si>
  <si>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</si>
  <si>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</si>
  <si>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</si>
  <si>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</si>
  <si>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</si>
  <si>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</si>
  <si>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</si>
  <si>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</si>
  <si>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</si>
  <si>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</si>
  <si>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</si>
  <si>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</si>
  <si>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</si>
  <si>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</si>
  <si>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</si>
  <si>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</si>
  <si>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</si>
  <si>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</si>
  <si>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</si>
  <si>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</si>
  <si>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</si>
  <si>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</si>
  <si>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</si>
  <si>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</si>
  <si>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</si>
  <si>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</si>
  <si>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</si>
  <si>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</si>
  <si>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</si>
  <si>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</si>
  <si>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</si>
  <si>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</si>
  <si>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</si>
  <si>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</si>
  <si>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</si>
  <si>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</si>
  <si>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</si>
  <si>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</si>
  <si>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</si>
  <si>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</si>
  <si>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</si>
  <si>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</si>
  <si>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</si>
  <si>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</si>
  <si>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</si>
  <si>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</si>
  <si>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</si>
  <si>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</si>
  <si>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</si>
  <si>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</si>
  <si>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</si>
  <si>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</si>
  <si>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</si>
  <si>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</si>
  <si>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</si>
  <si>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</si>
  <si>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</si>
  <si>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</si>
  <si>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</si>
  <si>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</si>
  <si>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</si>
  <si>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</si>
  <si>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</si>
  <si>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</si>
  <si>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</si>
  <si>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</si>
  <si>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</si>
  <si>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</si>
  <si>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</si>
  <si>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</si>
  <si>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</si>
  <si>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</si>
  <si>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</si>
  <si>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</si>
  <si>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</si>
  <si>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</si>
  <si>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</si>
  <si>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</si>
  <si>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</si>
  <si>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</si>
  <si>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</si>
  <si>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</si>
  <si>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</si>
  <si>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</si>
  <si>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</si>
  <si>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</si>
  <si>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</si>
  <si>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</si>
  <si>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</si>
  <si>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</si>
  <si>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</si>
  <si>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</si>
  <si>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</si>
  <si>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</si>
  <si>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</si>
  <si>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</si>
  <si>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</si>
  <si>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</si>
  <si>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</si>
  <si>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</si>
  <si>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</si>
  <si>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</si>
  <si>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</si>
  <si>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</si>
  <si>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</si>
  <si>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</si>
  <si>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</si>
  <si>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</si>
  <si>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</si>
  <si>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</si>
  <si>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</si>
  <si>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</si>
  <si>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</si>
  <si>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</si>
  <si>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</si>
  <si>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</si>
  <si>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</si>
  <si>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</si>
  <si>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</si>
  <si>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</si>
  <si>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</si>
  <si>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</si>
  <si>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</si>
  <si>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</si>
  <si>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</si>
  <si>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</si>
  <si>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</si>
  <si>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</si>
  <si>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</si>
  <si>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</si>
  <si>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</si>
  <si>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</si>
  <si>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</si>
  <si>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</si>
  <si>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</si>
  <si>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</si>
  <si>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</si>
  <si>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</si>
  <si>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</si>
  <si>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</si>
  <si>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</si>
  <si>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</si>
  <si>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</si>
  <si>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</si>
  <si>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</si>
  <si>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</si>
  <si>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</si>
  <si>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</si>
  <si>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</si>
  <si>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</si>
  <si>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</si>
  <si>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</si>
  <si>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</si>
  <si>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</si>
  <si>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</si>
  <si>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</si>
  <si>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</si>
  <si>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</si>
  <si>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</si>
  <si>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</si>
  <si>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</si>
  <si>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</si>
  <si>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</si>
  <si>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</si>
  <si>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</si>
  <si>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</si>
  <si>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</si>
  <si>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</si>
  <si>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</si>
  <si>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</si>
  <si>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</si>
  <si>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</si>
  <si>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</si>
  <si>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</si>
  <si>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</si>
  <si>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</si>
  <si>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</si>
  <si>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</si>
  <si>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</si>
  <si>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</si>
  <si>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</si>
  <si>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</si>
  <si>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</si>
  <si>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</si>
  <si>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</si>
  <si>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</si>
  <si>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</si>
  <si>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</si>
  <si>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</si>
  <si>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</si>
  <si>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</si>
  <si>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</si>
  <si>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</si>
  <si>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</si>
  <si>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</si>
  <si>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</si>
  <si>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</si>
  <si>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</si>
  <si>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</si>
  <si>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</si>
  <si>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</si>
  <si>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</si>
  <si>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</si>
  <si>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</si>
  <si>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</si>
  <si>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</si>
  <si>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</si>
  <si>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</si>
  <si>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</si>
  <si>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</si>
  <si>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</si>
  <si>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</si>
  <si>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</si>
  <si>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</si>
  <si>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</si>
  <si>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</si>
  <si>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</si>
  <si>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</si>
  <si>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</si>
  <si>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</si>
  <si>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</si>
  <si>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</si>
  <si>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</si>
  <si>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</si>
  <si>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</si>
  <si>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</si>
  <si>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</si>
  <si>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</si>
  <si>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</si>
  <si>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</si>
  <si>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</si>
  <si>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</si>
  <si>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</si>
  <si>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</si>
  <si>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</si>
  <si>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</si>
  <si>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</si>
  <si>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</si>
  <si>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</si>
  <si>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</si>
  <si>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</si>
  <si>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</si>
  <si>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</si>
  <si>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</si>
  <si>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</si>
  <si>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</si>
  <si>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</si>
  <si>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</si>
  <si>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</si>
  <si>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</si>
  <si>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</si>
  <si>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</si>
  <si>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</si>
  <si>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</si>
  <si>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</si>
  <si>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</si>
  <si>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</si>
  <si>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</si>
  <si>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</si>
  <si>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</si>
  <si>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</si>
  <si>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</si>
  <si>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</si>
  <si>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</si>
  <si>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</si>
  <si>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</si>
  <si>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</si>
  <si>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</si>
  <si>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</si>
  <si>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</si>
  <si>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</si>
  <si>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</si>
  <si>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</si>
  <si>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</si>
  <si>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</si>
  <si>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</si>
  <si>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</si>
  <si>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</si>
  <si>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</si>
  <si>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</si>
  <si>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</si>
  <si>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</si>
  <si>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</si>
  <si>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</si>
  <si>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</si>
  <si>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</si>
  <si>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</si>
  <si>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</si>
  <si>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</si>
  <si>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</si>
  <si>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</si>
  <si>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</si>
  <si>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</si>
  <si>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</si>
  <si>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</si>
  <si>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</si>
  <si>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</si>
  <si>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</si>
  <si>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</si>
  <si>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</si>
  <si>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</si>
  <si>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</si>
  <si>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</si>
  <si>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</si>
  <si>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</si>
  <si>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</si>
  <si>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</si>
  <si>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</si>
  <si>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</si>
  <si>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</si>
  <si>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</si>
  <si>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</si>
  <si>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</si>
  <si>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</si>
  <si>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</si>
  <si>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</si>
  <si>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</si>
  <si>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</si>
  <si>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</si>
  <si>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</si>
  <si>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</si>
  <si>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</si>
  <si>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</si>
  <si>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</si>
  <si>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</si>
  <si>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</si>
  <si>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</si>
  <si>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</si>
  <si>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</si>
  <si>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</si>
  <si>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</si>
  <si>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</si>
  <si>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</si>
  <si>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</si>
  <si>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</si>
  <si>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</si>
  <si>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</si>
  <si>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</si>
  <si>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</si>
  <si>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</si>
  <si>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</si>
  <si>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</si>
  <si>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</si>
  <si>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</si>
  <si>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</si>
  <si>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</si>
  <si>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</si>
  <si>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</si>
  <si>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</si>
  <si>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</si>
  <si>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</si>
  <si>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</si>
  <si>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</si>
  <si>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</si>
  <si>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</si>
  <si>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</si>
  <si>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</si>
  <si>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</si>
  <si>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</si>
  <si>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</si>
  <si>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</si>
  <si>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</si>
  <si>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</si>
  <si>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</si>
  <si>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</si>
  <si>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</si>
  <si>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</si>
  <si>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</si>
  <si>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</si>
  <si>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</si>
  <si>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</si>
  <si>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</si>
  <si>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</si>
  <si>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</si>
  <si>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</si>
  <si>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</si>
  <si>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</si>
  <si>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</si>
  <si>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</si>
  <si>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</si>
  <si>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</si>
  <si>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</si>
  <si>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</si>
  <si>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</si>
  <si>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</si>
  <si>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</si>
  <si>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</si>
  <si>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</si>
  <si>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</si>
  <si>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</si>
  <si>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</si>
  <si>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</si>
  <si>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</si>
  <si>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</si>
  <si>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</si>
  <si>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</si>
  <si>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</si>
  <si>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</si>
  <si>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</si>
  <si>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</si>
  <si>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</si>
  <si>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</si>
  <si>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</si>
  <si>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</si>
  <si>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</si>
  <si>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</si>
  <si>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</si>
  <si>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</si>
  <si>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</si>
  <si>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</si>
  <si>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</si>
  <si>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</si>
  <si>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</si>
  <si>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</si>
  <si>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</si>
  <si>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</si>
  <si>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</si>
  <si>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</si>
  <si>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</si>
  <si>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</si>
  <si>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</si>
  <si>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</si>
  <si>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</si>
  <si>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</si>
  <si>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</si>
  <si>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</si>
  <si>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</si>
  <si>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</si>
  <si>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</si>
  <si>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</si>
  <si>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</si>
  <si>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</si>
  <si>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</si>
  <si>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</si>
  <si>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</si>
  <si>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</si>
  <si>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</si>
  <si>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</si>
  <si>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</si>
  <si>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</si>
  <si>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</si>
  <si>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</si>
  <si>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</si>
  <si>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</si>
  <si>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</si>
  <si>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</si>
  <si>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</si>
  <si>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</si>
  <si>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</si>
  <si>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</si>
  <si>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</si>
  <si>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</si>
  <si>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</si>
  <si>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</si>
  <si>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</si>
  <si>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</si>
  <si>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</si>
  <si>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</si>
  <si>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</si>
  <si>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</si>
  <si>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</si>
  <si>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</si>
  <si>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</si>
  <si>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</si>
  <si>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</si>
  <si>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</si>
  <si>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</si>
  <si>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</si>
  <si>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</si>
  <si>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</si>
  <si>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</si>
  <si>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</si>
  <si>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</si>
  <si>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</si>
  <si>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</si>
  <si>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</si>
  <si>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</si>
  <si>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</si>
  <si>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</si>
  <si>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</si>
  <si>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</si>
  <si>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</si>
  <si>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</si>
  <si>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</si>
  <si>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</si>
  <si>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</si>
  <si>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</si>
  <si>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</si>
  <si>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</si>
  <si>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</si>
  <si>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</si>
  <si>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</si>
  <si>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</si>
  <si>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</si>
  <si>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</si>
  <si>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</si>
  <si>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</si>
  <si>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</si>
  <si>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</si>
  <si>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</si>
  <si>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</si>
  <si>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</si>
  <si>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</si>
  <si>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</si>
  <si>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</si>
  <si>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</si>
  <si>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</si>
  <si>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</si>
  <si>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</si>
  <si>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</si>
  <si>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</si>
  <si>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</si>
  <si>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</si>
  <si>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</si>
  <si>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</si>
  <si>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</si>
  <si>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</si>
  <si>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</si>
  <si>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</si>
  <si>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</si>
  <si>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</si>
  <si>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</si>
  <si>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</si>
  <si>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</si>
  <si>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</si>
  <si>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</si>
  <si>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</si>
  <si>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</si>
  <si>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</si>
  <si>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</si>
  <si>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</si>
  <si>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</si>
  <si>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</si>
  <si>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</si>
  <si>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</si>
  <si>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</si>
  <si>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</si>
  <si>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</si>
  <si>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</si>
  <si>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</si>
  <si>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</si>
  <si>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</si>
  <si>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</si>
  <si>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</si>
  <si>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</si>
  <si>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</si>
  <si>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</si>
  <si>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</si>
  <si>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</si>
  <si>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</si>
  <si>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</si>
  <si>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</si>
  <si>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</si>
  <si>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</si>
  <si>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</si>
  <si>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</si>
  <si>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</si>
  <si>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</si>
  <si>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</si>
  <si>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</si>
  <si>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</si>
  <si>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</si>
  <si>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</si>
  <si>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</si>
  <si>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</si>
  <si>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</si>
  <si>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</si>
  <si>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</si>
  <si>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</si>
  <si>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</si>
  <si>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</si>
  <si>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</si>
  <si>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</si>
  <si>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</si>
  <si>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</si>
  <si>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</si>
  <si>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</si>
  <si>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</si>
  <si>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</si>
  <si>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</si>
  <si>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</si>
  <si>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</si>
  <si>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</si>
  <si>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</si>
  <si>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</si>
  <si>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</si>
  <si>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</si>
  <si>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</si>
  <si>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</si>
  <si>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</si>
  <si>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</si>
  <si>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</si>
  <si>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</si>
  <si>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</si>
  <si>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</si>
  <si>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</si>
  <si>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</si>
  <si>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</si>
  <si>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</si>
  <si>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</si>
  <si>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</si>
  <si>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</si>
  <si>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</si>
  <si>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</si>
  <si>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</si>
  <si>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</si>
  <si>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</si>
  <si>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</si>
  <si>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</si>
  <si>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</si>
  <si>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</si>
  <si>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</si>
  <si>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</si>
  <si>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</si>
  <si>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</si>
  <si>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</si>
  <si>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</si>
  <si>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</si>
  <si>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</si>
  <si>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</si>
  <si>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</si>
  <si>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</si>
  <si>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</si>
  <si>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</si>
  <si>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</si>
  <si>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</si>
  <si>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</si>
  <si>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</si>
  <si>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</si>
  <si>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</si>
  <si>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</si>
  <si>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</si>
  <si>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</si>
  <si>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</si>
  <si>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</si>
  <si>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</si>
  <si>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</si>
  <si>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</si>
  <si>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</si>
  <si>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</si>
  <si>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</si>
  <si>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</si>
  <si>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</si>
  <si>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</si>
  <si>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</si>
  <si>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</si>
  <si>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</si>
  <si>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</si>
  <si>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</si>
  <si>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</si>
  <si>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</si>
  <si>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</si>
  <si>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</si>
  <si>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</si>
  <si>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</si>
  <si>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</si>
  <si>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</si>
  <si>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</si>
  <si>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</si>
  <si>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</si>
  <si>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</si>
  <si>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</si>
  <si>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</si>
  <si>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</si>
  <si>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</si>
  <si>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</si>
  <si>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</si>
  <si>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</si>
  <si>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</si>
  <si>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</si>
  <si>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</si>
  <si>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</si>
  <si>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</si>
  <si>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</si>
  <si>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</si>
  <si>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</si>
  <si>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</si>
  <si>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</si>
  <si>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</si>
  <si>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</si>
  <si>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</si>
  <si>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</si>
  <si>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</si>
  <si>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</si>
  <si>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</si>
  <si>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</si>
  <si>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</si>
  <si>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</si>
  <si>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</si>
  <si>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</si>
  <si>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</si>
  <si>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</si>
  <si>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</si>
  <si>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</si>
  <si>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</si>
  <si>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</si>
  <si>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</si>
  <si>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</si>
  <si>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</si>
  <si>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</si>
  <si>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</si>
  <si>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</si>
  <si>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</si>
  <si>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</si>
  <si>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</si>
  <si>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</si>
  <si>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</si>
  <si>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</si>
  <si>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</si>
  <si>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</si>
  <si>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</si>
  <si>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</si>
  <si>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</si>
  <si>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</si>
  <si>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</si>
  <si>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</si>
  <si>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</si>
  <si>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</si>
  <si>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</si>
  <si>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</si>
  <si>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</si>
  <si>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</si>
  <si>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</si>
  <si>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</si>
  <si>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</si>
  <si>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</si>
  <si>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</si>
  <si>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</si>
  <si>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</si>
  <si>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</si>
  <si>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</si>
  <si>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</si>
  <si>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</si>
  <si>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</si>
  <si>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</si>
  <si>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</si>
  <si>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</si>
  <si>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</si>
  <si>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</si>
  <si>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</si>
  <si>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</si>
  <si>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</si>
  <si>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</si>
  <si>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</si>
  <si>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</si>
  <si>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</si>
  <si>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</si>
  <si>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</si>
  <si>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</si>
  <si>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</si>
  <si>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</si>
  <si>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</si>
  <si>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</si>
  <si>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</si>
  <si>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</si>
  <si>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</si>
  <si>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</si>
  <si>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</si>
  <si>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</si>
  <si>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</si>
  <si>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</si>
  <si>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</si>
  <si>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</si>
  <si>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</si>
  <si>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</si>
  <si>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</si>
  <si>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</si>
  <si>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</si>
  <si>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</si>
  <si>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</si>
  <si>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</si>
  <si>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</si>
  <si>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</si>
  <si>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</si>
  <si>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</si>
  <si>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</si>
  <si>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</si>
  <si>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</si>
  <si>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</si>
  <si>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</si>
  <si>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</si>
  <si>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</si>
  <si>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</si>
  <si>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</si>
  <si>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</si>
  <si>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</si>
  <si>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</si>
  <si>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</si>
  <si>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</si>
  <si>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</si>
  <si>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</si>
  <si>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</si>
  <si>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</si>
  <si>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</si>
  <si>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</si>
  <si>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</si>
  <si>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</si>
  <si>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</si>
  <si>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</si>
  <si>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</si>
  <si>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</si>
  <si>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</si>
  <si>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</si>
  <si>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</si>
  <si>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</si>
  <si>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</si>
  <si>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</si>
  <si>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</si>
  <si>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</si>
  <si>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</si>
  <si>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</si>
  <si>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</si>
  <si>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</si>
  <si>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</si>
  <si>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</si>
  <si>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</si>
  <si>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</si>
  <si>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</si>
  <si>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</si>
  <si>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</si>
  <si>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</si>
  <si>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</si>
  <si>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</si>
  <si>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</si>
  <si>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</si>
  <si>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</si>
  <si>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</si>
  <si>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</si>
  <si>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</si>
  <si>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</si>
  <si>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</si>
  <si>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</si>
  <si>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</si>
  <si>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</si>
  <si>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</si>
  <si>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</si>
  <si>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</si>
  <si>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</si>
  <si>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</si>
  <si>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</si>
  <si>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</si>
  <si>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</si>
  <si>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</si>
  <si>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</si>
  <si>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</si>
  <si>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</si>
  <si>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</si>
  <si>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</si>
  <si>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</si>
  <si>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</si>
  <si>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</si>
  <si>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</si>
  <si>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</si>
  <si>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</si>
  <si>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</si>
  <si>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</si>
  <si>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</si>
  <si>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</si>
  <si>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</si>
  <si>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</si>
  <si>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</si>
  <si>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</si>
  <si>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</si>
  <si>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</si>
  <si>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</si>
  <si>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</si>
  <si>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</si>
  <si>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</si>
  <si>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</si>
  <si>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</si>
  <si>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</si>
  <si>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</si>
  <si>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</si>
  <si>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</si>
  <si>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</si>
  <si>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</si>
  <si>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</si>
  <si>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</si>
  <si>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</si>
  <si>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</si>
  <si>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</si>
  <si>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</si>
  <si>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</si>
  <si>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</si>
  <si>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</si>
  <si>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</si>
  <si>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</si>
  <si>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</si>
  <si>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</si>
  <si>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</si>
  <si>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</si>
  <si>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</si>
  <si>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</si>
  <si>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</si>
  <si>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</si>
  <si>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</si>
  <si>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</si>
  <si>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</si>
  <si>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</si>
  <si>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</si>
  <si>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</si>
  <si>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</si>
  <si>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</si>
  <si>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</si>
  <si>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</si>
  <si>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</si>
  <si>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</si>
  <si>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</si>
  <si>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</si>
  <si>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</si>
  <si>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</si>
  <si>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</si>
  <si>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</si>
  <si>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</si>
  <si>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</si>
  <si>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</si>
  <si>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</si>
  <si>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</si>
  <si>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</si>
  <si>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</si>
  <si>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</si>
  <si>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</si>
  <si>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</si>
  <si>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</si>
  <si>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</si>
  <si>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</si>
  <si>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</si>
  <si>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</si>
  <si>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</si>
  <si>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</si>
  <si>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</si>
  <si>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</si>
  <si>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</si>
  <si>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</si>
  <si>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</si>
  <si>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</si>
  <si>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</si>
  <si>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</si>
  <si>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</si>
  <si>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</si>
  <si>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</si>
  <si>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</si>
  <si>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</si>
  <si>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</si>
  <si>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</si>
  <si>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</si>
  <si>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</si>
  <si>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</si>
  <si>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</si>
  <si>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</si>
  <si>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</si>
  <si>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</si>
  <si>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</si>
  <si>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</si>
  <si>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</si>
  <si>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</si>
  <si>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</si>
  <si>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</si>
  <si>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</si>
  <si>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</si>
  <si>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</si>
  <si>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</si>
  <si>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</si>
  <si>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</si>
  <si>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</si>
  <si>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</si>
  <si>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</si>
  <si>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</si>
  <si>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</si>
  <si>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</si>
  <si>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</si>
  <si>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</si>
  <si>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</si>
  <si>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</si>
  <si>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</si>
  <si>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</si>
  <si>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</si>
  <si>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</si>
  <si>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</si>
  <si>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</si>
  <si>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</si>
  <si>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</si>
  <si>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</si>
  <si>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</si>
  <si>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</si>
  <si>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</si>
  <si>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</si>
  <si>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</si>
  <si>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</si>
  <si>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</si>
  <si>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</si>
  <si>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</si>
  <si>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</si>
  <si>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</si>
  <si>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</si>
  <si>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</si>
  <si>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</si>
  <si>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</si>
  <si>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</si>
  <si>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</si>
  <si>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</si>
  <si>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</si>
  <si>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</si>
  <si>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</si>
  <si>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</si>
  <si>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</si>
  <si>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</si>
  <si>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</si>
  <si>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</si>
  <si>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</si>
  <si>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</si>
  <si>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</si>
  <si>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</si>
  <si>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</si>
  <si>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</si>
  <si>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</si>
  <si>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</si>
  <si>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</si>
  <si>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</si>
  <si>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</si>
  <si>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</si>
  <si>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</si>
  <si>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</si>
  <si>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</si>
  <si>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</si>
  <si>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</si>
  <si>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</si>
  <si>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</si>
  <si>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</si>
  <si>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</si>
  <si>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</si>
  <si>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</si>
  <si>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</si>
  <si>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</si>
  <si>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</si>
  <si>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</si>
  <si>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</si>
  <si>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</si>
  <si>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</si>
  <si>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</si>
  <si>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</si>
  <si>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</si>
  <si>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</si>
  <si>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</si>
  <si>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</si>
  <si>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</si>
  <si>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</si>
  <si>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</si>
  <si>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</si>
  <si>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</si>
  <si>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</si>
  <si>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</si>
  <si>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</si>
  <si>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</si>
  <si>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</si>
  <si>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</si>
  <si>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</si>
  <si>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</si>
  <si>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</si>
  <si>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</si>
  <si>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</si>
  <si>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</si>
  <si>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</si>
  <si>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</si>
  <si>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</si>
  <si>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</si>
  <si>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</si>
  <si>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</si>
  <si>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</si>
  <si>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</si>
  <si>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</si>
  <si>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</si>
  <si>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</si>
  <si>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</si>
  <si>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</si>
  <si>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</si>
  <si>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</si>
  <si>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</si>
  <si>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</si>
  <si>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</si>
  <si>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</si>
  <si>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</si>
  <si>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</si>
  <si>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</si>
  <si>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</si>
  <si>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</si>
  <si>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</si>
  <si>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</si>
  <si>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</si>
  <si>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</si>
  <si>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</si>
  <si>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</si>
  <si>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</si>
  <si>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</si>
  <si>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</si>
  <si>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</si>
  <si>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</si>
  <si>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</si>
  <si>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</si>
  <si>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</si>
  <si>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</si>
  <si>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</si>
  <si>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</si>
  <si>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</si>
  <si>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</si>
  <si>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</si>
  <si>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</si>
  <si>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</si>
  <si>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</si>
  <si>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</si>
  <si>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</si>
  <si>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</si>
  <si>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</si>
  <si>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</si>
  <si>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</si>
  <si>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</si>
  <si>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</si>
  <si>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</si>
  <si>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</si>
  <si>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</si>
  <si>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</si>
  <si>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</si>
  <si>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</si>
  <si>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</si>
  <si>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</si>
  <si>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</si>
  <si>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</si>
  <si>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</si>
  <si>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</si>
  <si>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</si>
  <si>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</si>
  <si>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</si>
  <si>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</si>
  <si>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</si>
  <si>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</si>
  <si>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</si>
  <si>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</si>
  <si>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</si>
  <si>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</si>
  <si>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</si>
  <si>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</si>
  <si>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</si>
  <si>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</si>
  <si>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</si>
  <si>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</si>
  <si>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</si>
  <si>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</si>
  <si>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</si>
  <si>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</si>
  <si>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</si>
  <si>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</si>
  <si>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</si>
  <si>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</si>
  <si>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</si>
  <si>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</si>
  <si>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</si>
  <si>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</si>
  <si>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</si>
  <si>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</si>
  <si>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</si>
  <si>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</si>
  <si>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</si>
  <si>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</si>
  <si>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</si>
  <si>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</si>
  <si>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</si>
  <si>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</si>
  <si>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</si>
  <si>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</si>
  <si>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</si>
  <si>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</si>
  <si>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</si>
  <si>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</si>
  <si>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</si>
  <si>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</si>
  <si>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</si>
  <si>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</si>
  <si>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</si>
  <si>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</si>
  <si>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</si>
  <si>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</si>
  <si>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</si>
  <si>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</si>
  <si>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</si>
  <si>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</si>
  <si>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</si>
  <si>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</si>
  <si>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</si>
  <si>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</si>
  <si>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</si>
  <si>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</si>
  <si>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</si>
  <si>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</si>
  <si>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</si>
  <si>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</si>
  <si>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</si>
  <si>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</si>
  <si>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</si>
  <si>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</si>
  <si>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</si>
  <si>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</si>
  <si>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</si>
  <si>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</si>
  <si>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</si>
  <si>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</si>
  <si>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</si>
  <si>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</si>
  <si>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</si>
  <si>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</si>
  <si>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</si>
  <si>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</si>
  <si>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</si>
  <si>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</si>
  <si>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</si>
  <si>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</si>
  <si>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</si>
  <si>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</si>
  <si>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</si>
  <si>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</si>
  <si>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</si>
  <si>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</si>
  <si>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</si>
  <si>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</si>
  <si>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</si>
  <si>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</si>
  <si>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</si>
  <si>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</si>
  <si>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</si>
  <si>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</si>
  <si>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</si>
  <si>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</si>
  <si>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</si>
  <si>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</si>
  <si>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</si>
  <si>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</si>
  <si>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</si>
  <si>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</si>
  <si>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</si>
  <si>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</si>
  <si>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</si>
  <si>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</si>
  <si>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</si>
  <si>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</si>
  <si>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</si>
  <si>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</si>
  <si>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</si>
  <si>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</si>
  <si>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</si>
  <si>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</si>
  <si>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</si>
  <si>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</si>
  <si>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</si>
  <si>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</si>
  <si>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</si>
  <si>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</si>
  <si>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</si>
  <si>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</si>
  <si>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</si>
  <si>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</si>
  <si>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</si>
  <si>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</si>
  <si>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</si>
  <si>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</si>
  <si>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</si>
  <si>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</si>
  <si>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</si>
  <si>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</si>
  <si>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</si>
  <si>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</si>
  <si>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</si>
  <si>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</si>
  <si>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</si>
  <si>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</si>
  <si>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</si>
  <si>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</si>
  <si>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</si>
  <si>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</si>
  <si>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</si>
  <si>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</si>
  <si>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</si>
  <si>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</si>
  <si>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</si>
  <si>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</si>
  <si>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</si>
  <si>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</si>
  <si>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</si>
  <si>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</si>
  <si>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</si>
  <si>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</si>
  <si>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</si>
  <si>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</si>
  <si>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</si>
  <si>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</si>
  <si>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</si>
  <si>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</si>
  <si>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</si>
  <si>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</si>
  <si>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</si>
  <si>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</si>
  <si>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</si>
  <si>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</si>
  <si>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</si>
  <si>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</si>
  <si>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</si>
  <si>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</si>
  <si>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</si>
  <si>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</si>
  <si>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</si>
  <si>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</si>
  <si>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</si>
  <si>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</si>
  <si>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</si>
  <si>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</si>
  <si>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</si>
  <si>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</si>
  <si>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</si>
  <si>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</si>
  <si>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</si>
  <si>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</si>
  <si>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</si>
  <si>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GIMNAZIJA PETRA PRERADOVIĆA</t>
  </si>
  <si>
    <t>TRG BANA JOSIPA JELAČIĆA 16</t>
  </si>
  <si>
    <t>Slava Drpić</t>
  </si>
  <si>
    <t>033722711</t>
  </si>
  <si>
    <t>gimnazija-petar-preradovic1@vt.t-com.hr</t>
  </si>
  <si>
    <t>Jasminka Viljevac,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</si>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</sst>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6305771</v>
      </c>
      <c r="D2" s="63">
        <f>PRRAS!E12</f>
        <v>8799726</v>
      </c>
      <c r="E2" s="63"/>
      <c r="F2" s="63"/>
      <c r="G2" s="64">
        <f t="shared" ref="G2:G65" si="0">(B2/1000)*(C2*1+D2*2)</f>
        <v>23905.223000000002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18952</v>
      </c>
      <c r="L10" s="50">
        <f>INT(VALUE(RefStr!B6))</f>
        <v>18952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03792242</v>
      </c>
      <c r="L11" s="50">
        <f>INT(VALUE(RefStr!B8))</f>
        <v>3792242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GIMNAZIJA PETRA PRERADOVIĆA</v>
      </c>
      <c r="L12" s="50">
        <f>LEN(Skriveni!K12)</f>
        <v>27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33000</v>
      </c>
      <c r="L13" s="50">
        <f>INT(VALUE(RefStr!B12))</f>
        <v>33000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VIROVITICA</v>
      </c>
      <c r="L14" s="50">
        <f>LEN(Skriveni!K14)</f>
        <v>10</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BANA JOSIPA JELAČIĆA 16</v>
      </c>
      <c r="L15" s="50">
        <f>LEN(Skriveni!K15)</f>
        <v>27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491</v>
      </c>
      <c r="L19" s="50">
        <f>INT(VALUE(RefStr!B22))</f>
        <v>491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10</v>
      </c>
      <c r="L20" s="50">
        <f>IF(ISERROR(RefStr!H2),0,INT(VALUE(RefStr!H2)))</f>
        <v>10</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98535659256</v>
      </c>
      <c r="L21" s="50">
        <f>INT(VALUE(RefStr!K14))</f>
        <v>98535659256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Slava Drpić</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033722711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033722711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gimnazija-petar-preradovic1@vt.t-com.hr</v>
      </c>
      <c r="L25" s="50">
        <f>LEN(RefStr!H29)</f>
        <v>39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gimnazija-petar-preradovic1@vt.t-com.hr</v>
      </c>
      <c r="L26" s="50">
        <f>LEN(RefStr!H31)</f>
        <v>39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Jasminka Viljevac, prof</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190.724.471,79</v>
      </c>
      <c r="L28" s="50">
        <f>SUM(G2:G1561)</f>
        <v>190724471.78499997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118843342.06299995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58079593.349999987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12791732.373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291.45999999999998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1009512.5389999999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5416378</v>
      </c>
      <c r="D46" s="58">
        <f>PRRAS!E56</f>
        <v>7062200</v>
      </c>
      <c r="E46" s="58">
        <v>0</v>
      </c>
      <c r="F46" s="58">
        <v>0</v>
      </c>
      <c r="G46" s="59">
        <f t="shared" si="0"/>
        <v>879335.01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5322</v>
      </c>
      <c r="D55" s="58">
        <f>PRRAS!E65</f>
        <v>30000</v>
      </c>
      <c r="E55" s="58">
        <v>0</v>
      </c>
      <c r="F55" s="58">
        <v>0</v>
      </c>
      <c r="G55" s="59">
        <f t="shared" si="0"/>
        <v>3527.3879999999999</v>
      </c>
      <c r="H55" s="59">
        <f t="shared" si="1"/>
        <v>0</v>
      </c>
      <c r="I55" s="60">
        <v>0</v>
      </c>
    </row>
    <row r="56" spans="1:9" x14ac:dyDescent="0.2">
      <c r="A56" s="57">
        <v>151</v>
      </c>
      <c r="B56" s="58">
        <f>PRRAS!C66</f>
        <v>55</v>
      </c>
      <c r="C56" s="58">
        <f>PRRAS!D66</f>
        <v>5322</v>
      </c>
      <c r="D56" s="58">
        <f>PRRAS!E66</f>
        <v>30000</v>
      </c>
      <c r="E56" s="58">
        <v>0</v>
      </c>
      <c r="F56" s="58">
        <v>0</v>
      </c>
      <c r="G56" s="59">
        <f t="shared" si="0"/>
        <v>3592.71</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4078</v>
      </c>
      <c r="D58" s="58">
        <f>PRRAS!E68</f>
        <v>7314</v>
      </c>
      <c r="E58" s="58">
        <v>0</v>
      </c>
      <c r="F58" s="58">
        <v>0</v>
      </c>
      <c r="G58" s="59">
        <f t="shared" si="0"/>
        <v>1066.242</v>
      </c>
      <c r="H58" s="59">
        <f t="shared" si="1"/>
        <v>0</v>
      </c>
      <c r="I58" s="60">
        <v>0</v>
      </c>
    </row>
    <row r="59" spans="1:9" x14ac:dyDescent="0.2">
      <c r="A59" s="57">
        <v>151</v>
      </c>
      <c r="B59" s="58">
        <f>PRRAS!C69</f>
        <v>58</v>
      </c>
      <c r="C59" s="58">
        <f>PRRAS!D69</f>
        <v>4078</v>
      </c>
      <c r="D59" s="58">
        <f>PRRAS!E69</f>
        <v>7314</v>
      </c>
      <c r="E59" s="58">
        <v>0</v>
      </c>
      <c r="F59" s="58">
        <v>0</v>
      </c>
      <c r="G59" s="59">
        <f t="shared" si="0"/>
        <v>1084.9480000000001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5233743</v>
      </c>
      <c r="D64" s="58">
        <f>PRRAS!E74</f>
        <v>5648077</v>
      </c>
      <c r="E64" s="58">
        <v>0</v>
      </c>
      <c r="F64" s="58">
        <v>0</v>
      </c>
      <c r="G64" s="59">
        <f t="shared" si="0"/>
        <v>1041383.5110000001</v>
      </c>
      <c r="H64" s="59">
        <f t="shared" si="1"/>
        <v>0</v>
      </c>
      <c r="I64" s="60">
        <v>0</v>
      </c>
    </row>
    <row r="65" spans="1:9" x14ac:dyDescent="0.2">
      <c r="A65" s="57">
        <v>151</v>
      </c>
      <c r="B65" s="58">
        <f>PRRAS!C75</f>
        <v>64</v>
      </c>
      <c r="C65" s="58">
        <f>PRRAS!D75</f>
        <v>5233743</v>
      </c>
      <c r="D65" s="58">
        <f>PRRAS!E75</f>
        <v>5648077</v>
      </c>
      <c r="E65" s="58">
        <v>0</v>
      </c>
      <c r="F65" s="58">
        <v>0</v>
      </c>
      <c r="G65" s="59">
        <f t="shared" si="0"/>
        <v>1057913.4080000001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173235</v>
      </c>
      <c r="D67" s="58">
        <f>PRRAS!E77</f>
        <v>1376809</v>
      </c>
      <c r="E67" s="58">
        <v>0</v>
      </c>
      <c r="F67" s="58">
        <v>0</v>
      </c>
      <c r="G67" s="59">
        <f t="shared" si="2"/>
        <v>193172.29800000001</v>
      </c>
      <c r="H67" s="59">
        <f t="shared" si="3"/>
        <v>0</v>
      </c>
      <c r="I67" s="60">
        <v>0</v>
      </c>
    </row>
    <row r="68" spans="1:9" x14ac:dyDescent="0.2">
      <c r="A68" s="57">
        <v>151</v>
      </c>
      <c r="B68" s="58">
        <f>PRRAS!C78</f>
        <v>67</v>
      </c>
      <c r="C68" s="58">
        <f>PRRAS!D78</f>
        <v>173235</v>
      </c>
      <c r="D68" s="58">
        <f>PRRAS!E78</f>
        <v>1376809</v>
      </c>
      <c r="E68" s="58">
        <v>0</v>
      </c>
      <c r="F68" s="58">
        <v>0</v>
      </c>
      <c r="G68" s="59">
        <f t="shared" si="2"/>
        <v>196099.15100000001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v>
      </c>
      <c r="D75" s="58">
        <f>PRRAS!E85</f>
        <v>5</v>
      </c>
      <c r="E75" s="58">
        <v>0</v>
      </c>
      <c r="F75" s="58">
        <v>0</v>
      </c>
      <c r="G75" s="59">
        <f t="shared" si="2"/>
        <v>1.036</v>
      </c>
      <c r="H75" s="59">
        <f t="shared" si="3"/>
        <v>0</v>
      </c>
      <c r="I75" s="60">
        <v>0</v>
      </c>
    </row>
    <row r="76" spans="1:9" x14ac:dyDescent="0.2">
      <c r="A76" s="57">
        <v>151</v>
      </c>
      <c r="B76" s="58">
        <f>PRRAS!C86</f>
        <v>75</v>
      </c>
      <c r="C76" s="58">
        <f>PRRAS!D86</f>
        <v>4</v>
      </c>
      <c r="D76" s="58">
        <f>PRRAS!E86</f>
        <v>5</v>
      </c>
      <c r="E76" s="58">
        <v>0</v>
      </c>
      <c r="F76" s="58">
        <v>0</v>
      </c>
      <c r="G76" s="59">
        <f t="shared" si="2"/>
        <v>1.05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v>
      </c>
      <c r="D78" s="58">
        <f>PRRAS!E88</f>
        <v>5</v>
      </c>
      <c r="E78" s="58">
        <v>0</v>
      </c>
      <c r="F78" s="58">
        <v>0</v>
      </c>
      <c r="G78" s="59">
        <f t="shared" si="2"/>
        <v>1.0780000000000001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128826</v>
      </c>
      <c r="D106" s="58">
        <f>PRRAS!E116</f>
        <v>132960</v>
      </c>
      <c r="E106" s="58">
        <v>0</v>
      </c>
      <c r="F106" s="58">
        <v>0</v>
      </c>
      <c r="G106" s="59">
        <f t="shared" si="2"/>
        <v>41448.33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128826</v>
      </c>
      <c r="D112" s="58">
        <f>PRRAS!E122</f>
        <v>132960</v>
      </c>
      <c r="E112" s="58">
        <v>0</v>
      </c>
      <c r="F112" s="58">
        <v>0</v>
      </c>
      <c r="G112" s="59">
        <f t="shared" si="2"/>
        <v>43816.806000000004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128826</v>
      </c>
      <c r="D117" s="58">
        <f>PRRAS!E127</f>
        <v>132960</v>
      </c>
      <c r="E117" s="58">
        <v>0</v>
      </c>
      <c r="F117" s="58">
        <v>0</v>
      </c>
      <c r="G117" s="59">
        <f t="shared" si="2"/>
        <v>45790.536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76478</v>
      </c>
      <c r="D124" s="58">
        <f>PRRAS!E134</f>
        <v>60168</v>
      </c>
      <c r="E124" s="58">
        <v>0</v>
      </c>
      <c r="F124" s="58">
        <v>0</v>
      </c>
      <c r="G124" s="59">
        <f t="shared" si="2"/>
        <v>24208.121999999999</v>
      </c>
      <c r="H124" s="59">
        <f t="shared" si="3"/>
        <v>0</v>
      </c>
      <c r="I124" s="60">
        <v>0</v>
      </c>
    </row>
    <row r="125" spans="1:9" x14ac:dyDescent="0.2">
      <c r="A125" s="57">
        <v>151</v>
      </c>
      <c r="B125" s="58">
        <f>PRRAS!C135</f>
        <v>124</v>
      </c>
      <c r="C125" s="58">
        <f>PRRAS!D135</f>
        <v>66478</v>
      </c>
      <c r="D125" s="58">
        <f>PRRAS!E135</f>
        <v>47768</v>
      </c>
      <c r="E125" s="58">
        <v>0</v>
      </c>
      <c r="F125" s="58">
        <v>0</v>
      </c>
      <c r="G125" s="59">
        <f t="shared" si="2"/>
        <v>20089.736000000001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66478</v>
      </c>
      <c r="D127" s="58">
        <f>PRRAS!E137</f>
        <v>47768</v>
      </c>
      <c r="E127" s="58">
        <v>0</v>
      </c>
      <c r="F127" s="58">
        <v>0</v>
      </c>
      <c r="G127" s="59">
        <f t="shared" si="2"/>
        <v>20413.763999999999</v>
      </c>
      <c r="H127" s="59">
        <f t="shared" si="3"/>
        <v>0</v>
      </c>
      <c r="I127" s="60">
        <v>0</v>
      </c>
    </row>
    <row r="128" spans="1:9" x14ac:dyDescent="0.2">
      <c r="A128" s="57">
        <v>151</v>
      </c>
      <c r="B128" s="58">
        <f>PRRAS!C138</f>
        <v>127</v>
      </c>
      <c r="C128" s="58">
        <f>PRRAS!D138</f>
        <v>10000</v>
      </c>
      <c r="D128" s="58">
        <f>PRRAS!E138</f>
        <v>12400</v>
      </c>
      <c r="E128" s="58">
        <v>0</v>
      </c>
      <c r="F128" s="58">
        <v>0</v>
      </c>
      <c r="G128" s="59">
        <f t="shared" si="2"/>
        <v>4419.6000000000004</v>
      </c>
      <c r="H128" s="59">
        <f t="shared" si="3"/>
        <v>0</v>
      </c>
      <c r="I128" s="60">
        <v>0</v>
      </c>
    </row>
    <row r="129" spans="1:9" x14ac:dyDescent="0.2">
      <c r="A129" s="57">
        <v>151</v>
      </c>
      <c r="B129" s="58">
        <f>PRRAS!C139</f>
        <v>128</v>
      </c>
      <c r="C129" s="58">
        <f>PRRAS!D139</f>
        <v>10000</v>
      </c>
      <c r="D129" s="58">
        <f>PRRAS!E139</f>
        <v>12400</v>
      </c>
      <c r="E129" s="58">
        <v>0</v>
      </c>
      <c r="F129" s="58">
        <v>0</v>
      </c>
      <c r="G129" s="59">
        <f t="shared" si="2"/>
        <v>4454.4000000000005</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684085</v>
      </c>
      <c r="D131" s="58">
        <f>PRRAS!E141</f>
        <v>1544393</v>
      </c>
      <c r="E131" s="58">
        <v>0</v>
      </c>
      <c r="F131" s="58">
        <v>0</v>
      </c>
      <c r="G131" s="59">
        <f t="shared" si="4"/>
        <v>490473.23000000004</v>
      </c>
      <c r="H131" s="59">
        <f t="shared" si="5"/>
        <v>0</v>
      </c>
      <c r="I131" s="60">
        <v>0</v>
      </c>
    </row>
    <row r="132" spans="1:9" x14ac:dyDescent="0.2">
      <c r="A132" s="57">
        <v>151</v>
      </c>
      <c r="B132" s="58">
        <f>PRRAS!C142</f>
        <v>131</v>
      </c>
      <c r="C132" s="58">
        <f>PRRAS!D142</f>
        <v>684085</v>
      </c>
      <c r="D132" s="58">
        <f>PRRAS!E142</f>
        <v>1544393</v>
      </c>
      <c r="E132" s="58">
        <v>0</v>
      </c>
      <c r="F132" s="58">
        <v>0</v>
      </c>
      <c r="G132" s="59">
        <f t="shared" si="4"/>
        <v>494246.10100000002</v>
      </c>
      <c r="H132" s="59">
        <f t="shared" si="5"/>
        <v>0</v>
      </c>
      <c r="I132" s="60">
        <v>0</v>
      </c>
    </row>
    <row r="133" spans="1:9" x14ac:dyDescent="0.2">
      <c r="A133" s="57">
        <v>151</v>
      </c>
      <c r="B133" s="58">
        <f>PRRAS!C143</f>
        <v>132</v>
      </c>
      <c r="C133" s="58">
        <f>PRRAS!D143</f>
        <v>684085</v>
      </c>
      <c r="D133" s="58">
        <f>PRRAS!E143</f>
        <v>1544393</v>
      </c>
      <c r="E133" s="58">
        <v>0</v>
      </c>
      <c r="F133" s="58">
        <v>0</v>
      </c>
      <c r="G133" s="59">
        <f t="shared" si="4"/>
        <v>498018.97200000001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6263318</v>
      </c>
      <c r="D149" s="58">
        <f>PRRAS!E159</f>
        <v>6769209</v>
      </c>
      <c r="E149" s="58">
        <v>0</v>
      </c>
      <c r="F149" s="58">
        <v>0</v>
      </c>
      <c r="G149" s="59">
        <f t="shared" si="4"/>
        <v>2930656.9279999998</v>
      </c>
      <c r="H149" s="59">
        <f t="shared" si="5"/>
        <v>0</v>
      </c>
      <c r="I149" s="60">
        <v>0</v>
      </c>
    </row>
    <row r="150" spans="1:9" x14ac:dyDescent="0.2">
      <c r="A150" s="57">
        <v>151</v>
      </c>
      <c r="B150" s="58">
        <f>PRRAS!C160</f>
        <v>149</v>
      </c>
      <c r="C150" s="58">
        <f>PRRAS!D160</f>
        <v>5298959</v>
      </c>
      <c r="D150" s="58">
        <f>PRRAS!E160</f>
        <v>5639597</v>
      </c>
      <c r="E150" s="58">
        <v>0</v>
      </c>
      <c r="F150" s="58">
        <v>0</v>
      </c>
      <c r="G150" s="59">
        <f t="shared" si="4"/>
        <v>2470144.7969999998</v>
      </c>
      <c r="H150" s="59">
        <f t="shared" si="5"/>
        <v>0</v>
      </c>
      <c r="I150" s="60">
        <v>0</v>
      </c>
    </row>
    <row r="151" spans="1:9" x14ac:dyDescent="0.2">
      <c r="A151" s="57">
        <v>151</v>
      </c>
      <c r="B151" s="58">
        <f>PRRAS!C161</f>
        <v>150</v>
      </c>
      <c r="C151" s="58">
        <f>PRRAS!D161</f>
        <v>4373689</v>
      </c>
      <c r="D151" s="58">
        <f>PRRAS!E161</f>
        <v>4649503</v>
      </c>
      <c r="E151" s="58">
        <v>0</v>
      </c>
      <c r="F151" s="58">
        <v>0</v>
      </c>
      <c r="G151" s="59">
        <f t="shared" si="4"/>
        <v>2050904.25</v>
      </c>
      <c r="H151" s="59">
        <f t="shared" si="5"/>
        <v>0</v>
      </c>
      <c r="I151" s="60">
        <v>0</v>
      </c>
    </row>
    <row r="152" spans="1:9" x14ac:dyDescent="0.2">
      <c r="A152" s="57">
        <v>151</v>
      </c>
      <c r="B152" s="58">
        <f>PRRAS!C162</f>
        <v>151</v>
      </c>
      <c r="C152" s="58">
        <f>PRRAS!D162</f>
        <v>4373689</v>
      </c>
      <c r="D152" s="58">
        <f>PRRAS!E162</f>
        <v>4649503</v>
      </c>
      <c r="E152" s="58">
        <v>0</v>
      </c>
      <c r="F152" s="58">
        <v>0</v>
      </c>
      <c r="G152" s="59">
        <f t="shared" si="4"/>
        <v>2064576.9449999998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175698</v>
      </c>
      <c r="D156" s="58">
        <f>PRRAS!E166</f>
        <v>190018</v>
      </c>
      <c r="E156" s="58">
        <v>0</v>
      </c>
      <c r="F156" s="58">
        <v>0</v>
      </c>
      <c r="G156" s="59">
        <f t="shared" si="4"/>
        <v>86138.77</v>
      </c>
      <c r="H156" s="59">
        <f t="shared" si="5"/>
        <v>0</v>
      </c>
      <c r="I156" s="60">
        <v>0</v>
      </c>
    </row>
    <row r="157" spans="1:9" x14ac:dyDescent="0.2">
      <c r="A157" s="57">
        <v>151</v>
      </c>
      <c r="B157" s="58">
        <f>PRRAS!C167</f>
        <v>156</v>
      </c>
      <c r="C157" s="58">
        <f>PRRAS!D167</f>
        <v>749572</v>
      </c>
      <c r="D157" s="58">
        <f>PRRAS!E167</f>
        <v>800076</v>
      </c>
      <c r="E157" s="58">
        <v>0</v>
      </c>
      <c r="F157" s="58">
        <v>0</v>
      </c>
      <c r="G157" s="59">
        <f t="shared" si="4"/>
        <v>366556.94400000002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675486</v>
      </c>
      <c r="D159" s="58">
        <f>PRRAS!E169</f>
        <v>720999</v>
      </c>
      <c r="E159" s="58">
        <v>0</v>
      </c>
      <c r="F159" s="58">
        <v>0</v>
      </c>
      <c r="G159" s="59">
        <f t="shared" si="4"/>
        <v>334562.47200000001</v>
      </c>
      <c r="H159" s="59">
        <f t="shared" si="5"/>
        <v>0</v>
      </c>
      <c r="I159" s="60">
        <v>0</v>
      </c>
    </row>
    <row r="160" spans="1:9" x14ac:dyDescent="0.2">
      <c r="A160" s="57">
        <v>151</v>
      </c>
      <c r="B160" s="58">
        <f>PRRAS!C170</f>
        <v>159</v>
      </c>
      <c r="C160" s="58">
        <f>PRRAS!D170</f>
        <v>74086</v>
      </c>
      <c r="D160" s="58">
        <f>PRRAS!E170</f>
        <v>79077</v>
      </c>
      <c r="E160" s="58">
        <v>0</v>
      </c>
      <c r="F160" s="58">
        <v>0</v>
      </c>
      <c r="G160" s="59">
        <f t="shared" si="4"/>
        <v>36926.160000000003</v>
      </c>
      <c r="H160" s="59">
        <f t="shared" si="5"/>
        <v>0</v>
      </c>
      <c r="I160" s="60">
        <v>0</v>
      </c>
    </row>
    <row r="161" spans="1:9" x14ac:dyDescent="0.2">
      <c r="A161" s="57">
        <v>151</v>
      </c>
      <c r="B161" s="58">
        <f>PRRAS!C171</f>
        <v>160</v>
      </c>
      <c r="C161" s="58">
        <f>PRRAS!D171</f>
        <v>871994</v>
      </c>
      <c r="D161" s="58">
        <f>PRRAS!E171</f>
        <v>1125599</v>
      </c>
      <c r="E161" s="58">
        <v>0</v>
      </c>
      <c r="F161" s="58">
        <v>0</v>
      </c>
      <c r="G161" s="59">
        <f t="shared" si="4"/>
        <v>499710.72000000003</v>
      </c>
      <c r="H161" s="59">
        <f t="shared" si="5"/>
        <v>0</v>
      </c>
      <c r="I161" s="60">
        <v>0</v>
      </c>
    </row>
    <row r="162" spans="1:9" x14ac:dyDescent="0.2">
      <c r="A162" s="57">
        <v>151</v>
      </c>
      <c r="B162" s="58">
        <f>PRRAS!C172</f>
        <v>161</v>
      </c>
      <c r="C162" s="58">
        <f>PRRAS!D172</f>
        <v>136653</v>
      </c>
      <c r="D162" s="58">
        <f>PRRAS!E172</f>
        <v>159450</v>
      </c>
      <c r="E162" s="58">
        <v>0</v>
      </c>
      <c r="F162" s="58">
        <v>0</v>
      </c>
      <c r="G162" s="59">
        <f t="shared" si="4"/>
        <v>73344.032999999996</v>
      </c>
      <c r="H162" s="59">
        <f t="shared" si="5"/>
        <v>0</v>
      </c>
      <c r="I162" s="60">
        <v>0</v>
      </c>
    </row>
    <row r="163" spans="1:9" x14ac:dyDescent="0.2">
      <c r="A163" s="57">
        <v>151</v>
      </c>
      <c r="B163" s="58">
        <f>PRRAS!C173</f>
        <v>162</v>
      </c>
      <c r="C163" s="58">
        <f>PRRAS!D173</f>
        <v>54454</v>
      </c>
      <c r="D163" s="58">
        <f>PRRAS!E173</f>
        <v>48789</v>
      </c>
      <c r="E163" s="58">
        <v>0</v>
      </c>
      <c r="F163" s="58">
        <v>0</v>
      </c>
      <c r="G163" s="59">
        <f t="shared" si="4"/>
        <v>24629.184000000001</v>
      </c>
      <c r="H163" s="59">
        <f t="shared" si="5"/>
        <v>0</v>
      </c>
      <c r="I163" s="60">
        <v>0</v>
      </c>
    </row>
    <row r="164" spans="1:9" x14ac:dyDescent="0.2">
      <c r="A164" s="57">
        <v>151</v>
      </c>
      <c r="B164" s="58">
        <f>PRRAS!C174</f>
        <v>163</v>
      </c>
      <c r="C164" s="58">
        <f>PRRAS!D174</f>
        <v>78577</v>
      </c>
      <c r="D164" s="58">
        <f>PRRAS!E174</f>
        <v>101874</v>
      </c>
      <c r="E164" s="58">
        <v>0</v>
      </c>
      <c r="F164" s="58">
        <v>0</v>
      </c>
      <c r="G164" s="59">
        <f t="shared" si="4"/>
        <v>46018.974999999999</v>
      </c>
      <c r="H164" s="59">
        <f t="shared" si="5"/>
        <v>0</v>
      </c>
      <c r="I164" s="60">
        <v>0</v>
      </c>
    </row>
    <row r="165" spans="1:9" x14ac:dyDescent="0.2">
      <c r="A165" s="57">
        <v>151</v>
      </c>
      <c r="B165" s="58">
        <f>PRRAS!C175</f>
        <v>164</v>
      </c>
      <c r="C165" s="58">
        <f>PRRAS!D175</f>
        <v>1260</v>
      </c>
      <c r="D165" s="58">
        <f>PRRAS!E175</f>
        <v>5175</v>
      </c>
      <c r="E165" s="58">
        <v>0</v>
      </c>
      <c r="F165" s="58">
        <v>0</v>
      </c>
      <c r="G165" s="59">
        <f t="shared" si="4"/>
        <v>1904.0400000000002</v>
      </c>
      <c r="H165" s="59">
        <f t="shared" si="5"/>
        <v>0</v>
      </c>
      <c r="I165" s="60">
        <v>0</v>
      </c>
    </row>
    <row r="166" spans="1:9" x14ac:dyDescent="0.2">
      <c r="A166" s="57">
        <v>151</v>
      </c>
      <c r="B166" s="58">
        <f>PRRAS!C176</f>
        <v>165</v>
      </c>
      <c r="C166" s="58">
        <f>PRRAS!D176</f>
        <v>2362</v>
      </c>
      <c r="D166" s="58">
        <f>PRRAS!E176</f>
        <v>3612</v>
      </c>
      <c r="E166" s="58">
        <v>0</v>
      </c>
      <c r="F166" s="58">
        <v>0</v>
      </c>
      <c r="G166" s="59">
        <f t="shared" si="4"/>
        <v>1581.69</v>
      </c>
      <c r="H166" s="59">
        <f t="shared" si="5"/>
        <v>0</v>
      </c>
      <c r="I166" s="60">
        <v>0</v>
      </c>
    </row>
    <row r="167" spans="1:9" x14ac:dyDescent="0.2">
      <c r="A167" s="57">
        <v>151</v>
      </c>
      <c r="B167" s="58">
        <f>PRRAS!C177</f>
        <v>166</v>
      </c>
      <c r="C167" s="58">
        <f>PRRAS!D177</f>
        <v>324832</v>
      </c>
      <c r="D167" s="58">
        <f>PRRAS!E177</f>
        <v>327186</v>
      </c>
      <c r="E167" s="58">
        <v>0</v>
      </c>
      <c r="F167" s="58">
        <v>0</v>
      </c>
      <c r="G167" s="59">
        <f t="shared" si="4"/>
        <v>162547.864</v>
      </c>
      <c r="H167" s="59">
        <f t="shared" si="5"/>
        <v>0</v>
      </c>
      <c r="I167" s="60">
        <v>0</v>
      </c>
    </row>
    <row r="168" spans="1:9" x14ac:dyDescent="0.2">
      <c r="A168" s="57">
        <v>151</v>
      </c>
      <c r="B168" s="58">
        <f>PRRAS!C178</f>
        <v>167</v>
      </c>
      <c r="C168" s="58">
        <f>PRRAS!D178</f>
        <v>50792</v>
      </c>
      <c r="D168" s="58">
        <f>PRRAS!E178</f>
        <v>71959</v>
      </c>
      <c r="E168" s="58">
        <v>0</v>
      </c>
      <c r="F168" s="58">
        <v>0</v>
      </c>
      <c r="G168" s="59">
        <f t="shared" si="4"/>
        <v>32516.570000000003</v>
      </c>
      <c r="H168" s="59">
        <f t="shared" si="5"/>
        <v>0</v>
      </c>
      <c r="I168" s="60">
        <v>0</v>
      </c>
    </row>
    <row r="169" spans="1:9" x14ac:dyDescent="0.2">
      <c r="A169" s="57">
        <v>151</v>
      </c>
      <c r="B169" s="58">
        <f>PRRAS!C179</f>
        <v>168</v>
      </c>
      <c r="C169" s="58">
        <f>PRRAS!D179</f>
        <v>8177</v>
      </c>
      <c r="D169" s="58">
        <f>PRRAS!E179</f>
        <v>11242</v>
      </c>
      <c r="E169" s="58">
        <v>0</v>
      </c>
      <c r="F169" s="58">
        <v>0</v>
      </c>
      <c r="G169" s="59">
        <f t="shared" si="4"/>
        <v>5151.0480000000007</v>
      </c>
      <c r="H169" s="59">
        <f t="shared" si="5"/>
        <v>0</v>
      </c>
      <c r="I169" s="60">
        <v>0</v>
      </c>
    </row>
    <row r="170" spans="1:9" x14ac:dyDescent="0.2">
      <c r="A170" s="57">
        <v>151</v>
      </c>
      <c r="B170" s="58">
        <f>PRRAS!C180</f>
        <v>169</v>
      </c>
      <c r="C170" s="58">
        <f>PRRAS!D180</f>
        <v>254175</v>
      </c>
      <c r="D170" s="58">
        <f>PRRAS!E180</f>
        <v>224227</v>
      </c>
      <c r="E170" s="58">
        <v>0</v>
      </c>
      <c r="F170" s="58">
        <v>0</v>
      </c>
      <c r="G170" s="59">
        <f t="shared" si="4"/>
        <v>118744.30100000001</v>
      </c>
      <c r="H170" s="59">
        <f t="shared" si="5"/>
        <v>0</v>
      </c>
      <c r="I170" s="60">
        <v>0</v>
      </c>
    </row>
    <row r="171" spans="1:9" x14ac:dyDescent="0.2">
      <c r="A171" s="57">
        <v>151</v>
      </c>
      <c r="B171" s="58">
        <f>PRRAS!C181</f>
        <v>170</v>
      </c>
      <c r="C171" s="58">
        <f>PRRAS!D181</f>
        <v>9101</v>
      </c>
      <c r="D171" s="58">
        <f>PRRAS!E181</f>
        <v>15458</v>
      </c>
      <c r="E171" s="58">
        <v>0</v>
      </c>
      <c r="F171" s="58">
        <v>0</v>
      </c>
      <c r="G171" s="59">
        <f t="shared" si="4"/>
        <v>6802.89</v>
      </c>
      <c r="H171" s="59">
        <f t="shared" si="5"/>
        <v>0</v>
      </c>
      <c r="I171" s="60">
        <v>0</v>
      </c>
    </row>
    <row r="172" spans="1:9" x14ac:dyDescent="0.2">
      <c r="A172" s="57">
        <v>151</v>
      </c>
      <c r="B172" s="58">
        <f>PRRAS!C182</f>
        <v>171</v>
      </c>
      <c r="C172" s="58">
        <f>PRRAS!D182</f>
        <v>1125</v>
      </c>
      <c r="D172" s="58">
        <f>PRRAS!E182</f>
        <v>2599</v>
      </c>
      <c r="E172" s="58">
        <v>0</v>
      </c>
      <c r="F172" s="58">
        <v>0</v>
      </c>
      <c r="G172" s="59">
        <f t="shared" si="4"/>
        <v>1081.2330000000002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1462</v>
      </c>
      <c r="D174" s="58">
        <f>PRRAS!E184</f>
        <v>1701</v>
      </c>
      <c r="E174" s="58">
        <v>0</v>
      </c>
      <c r="F174" s="58">
        <v>0</v>
      </c>
      <c r="G174" s="59">
        <f t="shared" si="4"/>
        <v>841.47199999999998</v>
      </c>
      <c r="H174" s="59">
        <f t="shared" si="5"/>
        <v>0</v>
      </c>
      <c r="I174" s="60">
        <v>0</v>
      </c>
    </row>
    <row r="175" spans="1:9" x14ac:dyDescent="0.2">
      <c r="A175" s="57">
        <v>151</v>
      </c>
      <c r="B175" s="58">
        <f>PRRAS!C185</f>
        <v>174</v>
      </c>
      <c r="C175" s="58">
        <f>PRRAS!D185</f>
        <v>342327</v>
      </c>
      <c r="D175" s="58">
        <f>PRRAS!E185</f>
        <v>569784</v>
      </c>
      <c r="E175" s="58">
        <v>0</v>
      </c>
      <c r="F175" s="58">
        <v>0</v>
      </c>
      <c r="G175" s="59">
        <f t="shared" si="4"/>
        <v>257849.72999999998</v>
      </c>
      <c r="H175" s="59">
        <f t="shared" si="5"/>
        <v>0</v>
      </c>
      <c r="I175" s="60">
        <v>0</v>
      </c>
    </row>
    <row r="176" spans="1:9" x14ac:dyDescent="0.2">
      <c r="A176" s="57">
        <v>151</v>
      </c>
      <c r="B176" s="58">
        <f>PRRAS!C186</f>
        <v>175</v>
      </c>
      <c r="C176" s="58">
        <f>PRRAS!D186</f>
        <v>48457</v>
      </c>
      <c r="D176" s="58">
        <f>PRRAS!E186</f>
        <v>52189</v>
      </c>
      <c r="E176" s="58">
        <v>0</v>
      </c>
      <c r="F176" s="58">
        <v>0</v>
      </c>
      <c r="G176" s="59">
        <f t="shared" si="4"/>
        <v>26746.125</v>
      </c>
      <c r="H176" s="59">
        <f t="shared" si="5"/>
        <v>0</v>
      </c>
      <c r="I176" s="60">
        <v>0</v>
      </c>
    </row>
    <row r="177" spans="1:9" x14ac:dyDescent="0.2">
      <c r="A177" s="57">
        <v>151</v>
      </c>
      <c r="B177" s="58">
        <f>PRRAS!C187</f>
        <v>176</v>
      </c>
      <c r="C177" s="58">
        <f>PRRAS!D187</f>
        <v>172255</v>
      </c>
      <c r="D177" s="58">
        <f>PRRAS!E187</f>
        <v>411493</v>
      </c>
      <c r="E177" s="58">
        <v>0</v>
      </c>
      <c r="F177" s="58">
        <v>0</v>
      </c>
      <c r="G177" s="59">
        <f t="shared" si="4"/>
        <v>175162.416</v>
      </c>
      <c r="H177" s="59">
        <f t="shared" si="5"/>
        <v>0</v>
      </c>
      <c r="I177" s="60">
        <v>0</v>
      </c>
    </row>
    <row r="178" spans="1:9" x14ac:dyDescent="0.2">
      <c r="A178" s="57">
        <v>151</v>
      </c>
      <c r="B178" s="58">
        <f>PRRAS!C188</f>
        <v>177</v>
      </c>
      <c r="C178" s="58">
        <f>PRRAS!D188</f>
        <v>25132</v>
      </c>
      <c r="D178" s="58">
        <f>PRRAS!E188</f>
        <v>23776</v>
      </c>
      <c r="E178" s="58">
        <v>0</v>
      </c>
      <c r="F178" s="58">
        <v>0</v>
      </c>
      <c r="G178" s="59">
        <f t="shared" si="4"/>
        <v>12865.067999999999</v>
      </c>
      <c r="H178" s="59">
        <f t="shared" si="5"/>
        <v>0</v>
      </c>
      <c r="I178" s="60">
        <v>0</v>
      </c>
    </row>
    <row r="179" spans="1:9" x14ac:dyDescent="0.2">
      <c r="A179" s="57">
        <v>151</v>
      </c>
      <c r="B179" s="58">
        <f>PRRAS!C189</f>
        <v>178</v>
      </c>
      <c r="C179" s="58">
        <f>PRRAS!D189</f>
        <v>63353</v>
      </c>
      <c r="D179" s="58">
        <f>PRRAS!E189</f>
        <v>63348</v>
      </c>
      <c r="E179" s="58">
        <v>0</v>
      </c>
      <c r="F179" s="58">
        <v>0</v>
      </c>
      <c r="G179" s="59">
        <f t="shared" si="4"/>
        <v>33828.722000000002</v>
      </c>
      <c r="H179" s="59">
        <f t="shared" si="5"/>
        <v>0</v>
      </c>
      <c r="I179" s="60">
        <v>0</v>
      </c>
    </row>
    <row r="180" spans="1:9" x14ac:dyDescent="0.2">
      <c r="A180" s="57">
        <v>151</v>
      </c>
      <c r="B180" s="58">
        <f>PRRAS!C190</f>
        <v>179</v>
      </c>
      <c r="C180" s="58">
        <f>PRRAS!D190</f>
        <v>13041</v>
      </c>
      <c r="D180" s="58">
        <f>PRRAS!E190</f>
        <v>9366</v>
      </c>
      <c r="E180" s="58">
        <v>0</v>
      </c>
      <c r="F180" s="58">
        <v>0</v>
      </c>
      <c r="G180" s="59">
        <f t="shared" si="4"/>
        <v>5687.3670000000002</v>
      </c>
      <c r="H180" s="59">
        <f t="shared" si="5"/>
        <v>0</v>
      </c>
      <c r="I180" s="60">
        <v>0</v>
      </c>
    </row>
    <row r="181" spans="1:9" x14ac:dyDescent="0.2">
      <c r="A181" s="57">
        <v>151</v>
      </c>
      <c r="B181" s="58">
        <f>PRRAS!C191</f>
        <v>180</v>
      </c>
      <c r="C181" s="58">
        <f>PRRAS!D191</f>
        <v>9500</v>
      </c>
      <c r="D181" s="58">
        <f>PRRAS!E191</f>
        <v>7500</v>
      </c>
      <c r="E181" s="58">
        <v>0</v>
      </c>
      <c r="F181" s="58">
        <v>0</v>
      </c>
      <c r="G181" s="59">
        <f t="shared" si="4"/>
        <v>4410</v>
      </c>
      <c r="H181" s="59">
        <f t="shared" si="5"/>
        <v>0</v>
      </c>
      <c r="I181" s="60">
        <v>0</v>
      </c>
    </row>
    <row r="182" spans="1:9" x14ac:dyDescent="0.2">
      <c r="A182" s="57">
        <v>151</v>
      </c>
      <c r="B182" s="58">
        <f>PRRAS!C192</f>
        <v>181</v>
      </c>
      <c r="C182" s="58">
        <f>PRRAS!D192</f>
        <v>3443</v>
      </c>
      <c r="D182" s="58">
        <f>PRRAS!E192</f>
        <v>0</v>
      </c>
      <c r="E182" s="58">
        <v>0</v>
      </c>
      <c r="F182" s="58">
        <v>0</v>
      </c>
      <c r="G182" s="59">
        <f t="shared" si="4"/>
        <v>623.18299999999999</v>
      </c>
      <c r="H182" s="59">
        <f t="shared" si="5"/>
        <v>0</v>
      </c>
      <c r="I182" s="60">
        <v>0</v>
      </c>
    </row>
    <row r="183" spans="1:9" x14ac:dyDescent="0.2">
      <c r="A183" s="57">
        <v>151</v>
      </c>
      <c r="B183" s="58">
        <f>PRRAS!C193</f>
        <v>182</v>
      </c>
      <c r="C183" s="58">
        <f>PRRAS!D193</f>
        <v>1564</v>
      </c>
      <c r="D183" s="58">
        <f>PRRAS!E193</f>
        <v>2029</v>
      </c>
      <c r="E183" s="58">
        <v>0</v>
      </c>
      <c r="F183" s="58">
        <v>0</v>
      </c>
      <c r="G183" s="59">
        <f t="shared" si="4"/>
        <v>1023.204</v>
      </c>
      <c r="H183" s="59">
        <f t="shared" si="5"/>
        <v>0</v>
      </c>
      <c r="I183" s="60">
        <v>0</v>
      </c>
    </row>
    <row r="184" spans="1:9" x14ac:dyDescent="0.2">
      <c r="A184" s="57">
        <v>151</v>
      </c>
      <c r="B184" s="58">
        <f>PRRAS!C194</f>
        <v>183</v>
      </c>
      <c r="C184" s="58">
        <f>PRRAS!D194</f>
        <v>5582</v>
      </c>
      <c r="D184" s="58">
        <f>PRRAS!E194</f>
        <v>83</v>
      </c>
      <c r="E184" s="58">
        <v>0</v>
      </c>
      <c r="F184" s="58">
        <v>0</v>
      </c>
      <c r="G184" s="59">
        <f t="shared" si="4"/>
        <v>1051.884</v>
      </c>
      <c r="H184" s="59">
        <f t="shared" si="5"/>
        <v>0</v>
      </c>
      <c r="I184" s="60">
        <v>0</v>
      </c>
    </row>
    <row r="185" spans="1:9" x14ac:dyDescent="0.2">
      <c r="A185" s="57">
        <v>151</v>
      </c>
      <c r="B185" s="58">
        <f>PRRAS!C195</f>
        <v>184</v>
      </c>
      <c r="C185" s="58">
        <f>PRRAS!D195</f>
        <v>4831</v>
      </c>
      <c r="D185" s="58">
        <f>PRRAS!E195</f>
        <v>5269</v>
      </c>
      <c r="E185" s="58">
        <v>0</v>
      </c>
      <c r="F185" s="58">
        <v>0</v>
      </c>
      <c r="G185" s="59">
        <f t="shared" si="4"/>
        <v>2827.8959999999997</v>
      </c>
      <c r="H185" s="59">
        <f t="shared" si="5"/>
        <v>0</v>
      </c>
      <c r="I185" s="60">
        <v>0</v>
      </c>
    </row>
    <row r="186" spans="1:9" x14ac:dyDescent="0.2">
      <c r="A186" s="57">
        <v>151</v>
      </c>
      <c r="B186" s="58">
        <f>PRRAS!C196</f>
        <v>185</v>
      </c>
      <c r="C186" s="58">
        <f>PRRAS!D196</f>
        <v>63351</v>
      </c>
      <c r="D186" s="58">
        <f>PRRAS!E196</f>
        <v>63910</v>
      </c>
      <c r="E186" s="58">
        <v>0</v>
      </c>
      <c r="F186" s="58">
        <v>0</v>
      </c>
      <c r="G186" s="59">
        <f t="shared" si="4"/>
        <v>35366.635000000002</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16360</v>
      </c>
      <c r="D188" s="58">
        <f>PRRAS!E198</f>
        <v>15080</v>
      </c>
      <c r="E188" s="58">
        <v>0</v>
      </c>
      <c r="F188" s="58">
        <v>0</v>
      </c>
      <c r="G188" s="59">
        <f t="shared" si="4"/>
        <v>8699.24</v>
      </c>
      <c r="H188" s="59">
        <f t="shared" si="5"/>
        <v>0</v>
      </c>
      <c r="I188" s="60">
        <v>0</v>
      </c>
    </row>
    <row r="189" spans="1:9" x14ac:dyDescent="0.2">
      <c r="A189" s="57">
        <v>151</v>
      </c>
      <c r="B189" s="58">
        <f>PRRAS!C199</f>
        <v>188</v>
      </c>
      <c r="C189" s="58">
        <f>PRRAS!D199</f>
        <v>1835</v>
      </c>
      <c r="D189" s="58">
        <f>PRRAS!E199</f>
        <v>1902</v>
      </c>
      <c r="E189" s="58">
        <v>0</v>
      </c>
      <c r="F189" s="58">
        <v>0</v>
      </c>
      <c r="G189" s="59">
        <f t="shared" si="4"/>
        <v>1060.1320000000001</v>
      </c>
      <c r="H189" s="59">
        <f t="shared" si="5"/>
        <v>0</v>
      </c>
      <c r="I189" s="60">
        <v>0</v>
      </c>
    </row>
    <row r="190" spans="1:9" x14ac:dyDescent="0.2">
      <c r="A190" s="57">
        <v>151</v>
      </c>
      <c r="B190" s="58">
        <f>PRRAS!C200</f>
        <v>189</v>
      </c>
      <c r="C190" s="58">
        <f>PRRAS!D200</f>
        <v>4250</v>
      </c>
      <c r="D190" s="58">
        <f>PRRAS!E200</f>
        <v>4250</v>
      </c>
      <c r="E190" s="58">
        <v>0</v>
      </c>
      <c r="F190" s="58">
        <v>0</v>
      </c>
      <c r="G190" s="59">
        <f t="shared" si="4"/>
        <v>2409.75</v>
      </c>
      <c r="H190" s="59">
        <f t="shared" si="5"/>
        <v>0</v>
      </c>
      <c r="I190" s="60">
        <v>0</v>
      </c>
    </row>
    <row r="191" spans="1:9" x14ac:dyDescent="0.2">
      <c r="A191" s="57">
        <v>151</v>
      </c>
      <c r="B191" s="58">
        <f>PRRAS!C201</f>
        <v>190</v>
      </c>
      <c r="C191" s="58">
        <f>PRRAS!D201</f>
        <v>13197</v>
      </c>
      <c r="D191" s="58">
        <f>PRRAS!E201</f>
        <v>15471</v>
      </c>
      <c r="E191" s="58">
        <v>0</v>
      </c>
      <c r="F191" s="58">
        <v>0</v>
      </c>
      <c r="G191" s="59">
        <f t="shared" si="4"/>
        <v>8386.41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27709</v>
      </c>
      <c r="D193" s="58">
        <f>PRRAS!E203</f>
        <v>27207</v>
      </c>
      <c r="E193" s="58">
        <v>0</v>
      </c>
      <c r="F193" s="58">
        <v>0</v>
      </c>
      <c r="G193" s="59">
        <f t="shared" si="4"/>
        <v>15767.616</v>
      </c>
      <c r="H193" s="59">
        <f t="shared" si="5"/>
        <v>0</v>
      </c>
      <c r="I193" s="60">
        <v>0</v>
      </c>
    </row>
    <row r="194" spans="1:9" x14ac:dyDescent="0.2">
      <c r="A194" s="57">
        <v>151</v>
      </c>
      <c r="B194" s="58">
        <f>PRRAS!C204</f>
        <v>193</v>
      </c>
      <c r="C194" s="58">
        <f>PRRAS!D204</f>
        <v>6958</v>
      </c>
      <c r="D194" s="58">
        <f>PRRAS!E204</f>
        <v>4013</v>
      </c>
      <c r="E194" s="58">
        <v>0</v>
      </c>
      <c r="F194" s="58">
        <v>0</v>
      </c>
      <c r="G194" s="59">
        <f t="shared" ref="G194:G257" si="6">(B194/1000)*(C194*1+D194*2)</f>
        <v>2891.9120000000003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6958</v>
      </c>
      <c r="D208" s="58">
        <f>PRRAS!E218</f>
        <v>4013</v>
      </c>
      <c r="E208" s="58">
        <v>0</v>
      </c>
      <c r="F208" s="58">
        <v>0</v>
      </c>
      <c r="G208" s="59">
        <f t="shared" si="6"/>
        <v>3101.6879999999996</v>
      </c>
      <c r="H208" s="59">
        <f t="shared" si="7"/>
        <v>0</v>
      </c>
      <c r="I208" s="60">
        <v>0</v>
      </c>
    </row>
    <row r="209" spans="1:9" x14ac:dyDescent="0.2">
      <c r="A209" s="57">
        <v>151</v>
      </c>
      <c r="B209" s="58">
        <f>PRRAS!C219</f>
        <v>208</v>
      </c>
      <c r="C209" s="58">
        <f>PRRAS!D219</f>
        <v>3259</v>
      </c>
      <c r="D209" s="58">
        <f>PRRAS!E219</f>
        <v>3984</v>
      </c>
      <c r="E209" s="58">
        <v>0</v>
      </c>
      <c r="F209" s="58">
        <v>0</v>
      </c>
      <c r="G209" s="59">
        <f t="shared" si="6"/>
        <v>2335.2159999999999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3699</v>
      </c>
      <c r="D211" s="58">
        <f>PRRAS!E221</f>
        <v>29</v>
      </c>
      <c r="E211" s="58">
        <v>0</v>
      </c>
      <c r="F211" s="58">
        <v>0</v>
      </c>
      <c r="G211" s="59">
        <f t="shared" si="6"/>
        <v>788.97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85407</v>
      </c>
      <c r="D222" s="58">
        <f>PRRAS!E232</f>
        <v>0</v>
      </c>
      <c r="E222" s="58">
        <v>0</v>
      </c>
      <c r="F222" s="58">
        <v>0</v>
      </c>
      <c r="G222" s="59">
        <f t="shared" si="6"/>
        <v>18874.947</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85407</v>
      </c>
      <c r="D239" s="58">
        <f>PRRAS!E249</f>
        <v>0</v>
      </c>
      <c r="E239" s="58">
        <v>0</v>
      </c>
      <c r="F239" s="58">
        <v>0</v>
      </c>
      <c r="G239" s="59">
        <f t="shared" si="6"/>
        <v>20326.865999999998</v>
      </c>
      <c r="H239" s="59">
        <f t="shared" si="7"/>
        <v>0</v>
      </c>
      <c r="I239" s="60">
        <v>0</v>
      </c>
    </row>
    <row r="240" spans="1:9" x14ac:dyDescent="0.2">
      <c r="A240" s="57">
        <v>151</v>
      </c>
      <c r="B240" s="58">
        <f>PRRAS!C250</f>
        <v>239</v>
      </c>
      <c r="C240" s="58">
        <f>PRRAS!D250</f>
        <v>85407</v>
      </c>
      <c r="D240" s="58">
        <f>PRRAS!E250</f>
        <v>0</v>
      </c>
      <c r="E240" s="58">
        <v>0</v>
      </c>
      <c r="F240" s="58">
        <v>0</v>
      </c>
      <c r="G240" s="59">
        <f t="shared" si="6"/>
        <v>20412.272999999997</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6263318</v>
      </c>
      <c r="D282" s="58">
        <f>PRRAS!E292</f>
        <v>6769209</v>
      </c>
      <c r="E282" s="58">
        <v>0</v>
      </c>
      <c r="F282" s="58">
        <v>0</v>
      </c>
      <c r="G282" s="59">
        <f t="shared" si="8"/>
        <v>5564287.8160000006</v>
      </c>
      <c r="H282" s="59">
        <f t="shared" si="9"/>
        <v>0</v>
      </c>
      <c r="I282" s="60">
        <v>0</v>
      </c>
    </row>
    <row r="283" spans="1:9" x14ac:dyDescent="0.2">
      <c r="A283" s="57">
        <v>151</v>
      </c>
      <c r="B283" s="58">
        <f>PRRAS!C293</f>
        <v>282</v>
      </c>
      <c r="C283" s="58">
        <f>PRRAS!D293</f>
        <v>42453</v>
      </c>
      <c r="D283" s="58">
        <f>PRRAS!E293</f>
        <v>2030517</v>
      </c>
      <c r="E283" s="58">
        <v>0</v>
      </c>
      <c r="F283" s="58">
        <v>0</v>
      </c>
      <c r="G283" s="59">
        <f t="shared" si="8"/>
        <v>1157183.3339999998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54738</v>
      </c>
      <c r="D286" s="58">
        <f>PRRAS!E296</f>
        <v>58838</v>
      </c>
      <c r="E286" s="58">
        <v>0</v>
      </c>
      <c r="F286" s="58">
        <v>0</v>
      </c>
      <c r="G286" s="59">
        <f t="shared" si="8"/>
        <v>49137.99</v>
      </c>
      <c r="H286" s="59">
        <f t="shared" si="9"/>
        <v>0</v>
      </c>
      <c r="I286" s="60">
        <v>0</v>
      </c>
    </row>
    <row r="287" spans="1:9" x14ac:dyDescent="0.2">
      <c r="A287" s="57">
        <v>151</v>
      </c>
      <c r="B287" s="58">
        <f>PRRAS!C297</f>
        <v>286</v>
      </c>
      <c r="C287" s="58">
        <f>PRRAS!D297</f>
        <v>20985</v>
      </c>
      <c r="D287" s="58">
        <f>PRRAS!E297</f>
        <v>285819</v>
      </c>
      <c r="E287" s="58">
        <v>0</v>
      </c>
      <c r="F287" s="58">
        <v>0</v>
      </c>
      <c r="G287" s="59">
        <f t="shared" si="8"/>
        <v>169490.17799999999</v>
      </c>
      <c r="H287" s="59">
        <f t="shared" si="9"/>
        <v>0</v>
      </c>
      <c r="I287" s="60">
        <v>0</v>
      </c>
    </row>
    <row r="288" spans="1:9" x14ac:dyDescent="0.2">
      <c r="A288" s="57">
        <v>151</v>
      </c>
      <c r="B288" s="58">
        <f>PRRAS!C298</f>
        <v>287</v>
      </c>
      <c r="C288" s="58">
        <f>PRRAS!D298</f>
        <v>14134</v>
      </c>
      <c r="D288" s="58">
        <f>PRRAS!E298</f>
        <v>13932</v>
      </c>
      <c r="E288" s="58">
        <v>0</v>
      </c>
      <c r="F288" s="58">
        <v>0</v>
      </c>
      <c r="G288" s="59">
        <f t="shared" si="8"/>
        <v>12053.425999999999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1118</v>
      </c>
      <c r="D290" s="58">
        <f>PRRAS!E301</f>
        <v>1638</v>
      </c>
      <c r="E290" s="58">
        <v>0</v>
      </c>
      <c r="F290" s="58">
        <v>0</v>
      </c>
      <c r="G290" s="59">
        <f t="shared" si="8"/>
        <v>1269.866</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1118</v>
      </c>
      <c r="D303" s="58">
        <f>PRRAS!E314</f>
        <v>1638</v>
      </c>
      <c r="E303" s="58">
        <v>0</v>
      </c>
      <c r="F303" s="58">
        <v>0</v>
      </c>
      <c r="G303" s="59">
        <f t="shared" si="8"/>
        <v>1326.9880000000001</v>
      </c>
      <c r="H303" s="59">
        <f t="shared" si="9"/>
        <v>0</v>
      </c>
      <c r="I303" s="60">
        <v>0</v>
      </c>
    </row>
    <row r="304" spans="1:9" x14ac:dyDescent="0.2">
      <c r="A304" s="57">
        <v>151</v>
      </c>
      <c r="B304" s="58">
        <f>PRRAS!C315</f>
        <v>303</v>
      </c>
      <c r="C304" s="58">
        <f>PRRAS!D315</f>
        <v>1118</v>
      </c>
      <c r="D304" s="58">
        <f>PRRAS!E315</f>
        <v>1638</v>
      </c>
      <c r="E304" s="58">
        <v>0</v>
      </c>
      <c r="F304" s="58">
        <v>0</v>
      </c>
      <c r="G304" s="59">
        <f t="shared" si="8"/>
        <v>1331.3820000000001</v>
      </c>
      <c r="H304" s="59">
        <f t="shared" si="9"/>
        <v>0</v>
      </c>
      <c r="I304" s="60">
        <v>0</v>
      </c>
    </row>
    <row r="305" spans="1:9" x14ac:dyDescent="0.2">
      <c r="A305" s="57">
        <v>151</v>
      </c>
      <c r="B305" s="58">
        <f>PRRAS!C316</f>
        <v>304</v>
      </c>
      <c r="C305" s="58">
        <f>PRRAS!D316</f>
        <v>1118</v>
      </c>
      <c r="D305" s="58">
        <f>PRRAS!E316</f>
        <v>1638</v>
      </c>
      <c r="E305" s="58">
        <v>0</v>
      </c>
      <c r="F305" s="58">
        <v>0</v>
      </c>
      <c r="G305" s="59">
        <f t="shared" si="8"/>
        <v>1335.7760000000001</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47671</v>
      </c>
      <c r="D342" s="58">
        <f>PRRAS!E353</f>
        <v>3483821</v>
      </c>
      <c r="E342" s="58">
        <v>0</v>
      </c>
      <c r="F342" s="58">
        <v>0</v>
      </c>
      <c r="G342" s="59">
        <f t="shared" si="10"/>
        <v>2392221.733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47671</v>
      </c>
      <c r="D355" s="58">
        <f>PRRAS!E366</f>
        <v>15441</v>
      </c>
      <c r="E355" s="58">
        <v>0</v>
      </c>
      <c r="F355" s="58">
        <v>0</v>
      </c>
      <c r="G355" s="59">
        <f t="shared" si="10"/>
        <v>27807.761999999999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43655</v>
      </c>
      <c r="D361" s="58">
        <f>PRRAS!E372</f>
        <v>2259</v>
      </c>
      <c r="E361" s="58">
        <v>0</v>
      </c>
      <c r="F361" s="58">
        <v>0</v>
      </c>
      <c r="G361" s="59">
        <f t="shared" si="10"/>
        <v>17342.28</v>
      </c>
      <c r="H361" s="59">
        <f t="shared" si="11"/>
        <v>0</v>
      </c>
      <c r="I361" s="60">
        <v>0</v>
      </c>
    </row>
    <row r="362" spans="1:9" x14ac:dyDescent="0.2">
      <c r="A362" s="57">
        <v>151</v>
      </c>
      <c r="B362" s="58">
        <f>PRRAS!C373</f>
        <v>361</v>
      </c>
      <c r="C362" s="58">
        <f>PRRAS!D373</f>
        <v>41615</v>
      </c>
      <c r="D362" s="58">
        <f>PRRAS!E373</f>
        <v>909</v>
      </c>
      <c r="E362" s="58">
        <v>0</v>
      </c>
      <c r="F362" s="58">
        <v>0</v>
      </c>
      <c r="G362" s="59">
        <f t="shared" si="10"/>
        <v>15679.313</v>
      </c>
      <c r="H362" s="59">
        <f t="shared" si="11"/>
        <v>0</v>
      </c>
      <c r="I362" s="60">
        <v>0</v>
      </c>
    </row>
    <row r="363" spans="1:9" x14ac:dyDescent="0.2">
      <c r="A363" s="57">
        <v>151</v>
      </c>
      <c r="B363" s="58">
        <f>PRRAS!C374</f>
        <v>362</v>
      </c>
      <c r="C363" s="58">
        <f>PRRAS!D374</f>
        <v>2040</v>
      </c>
      <c r="D363" s="58">
        <f>PRRAS!E374</f>
        <v>1350</v>
      </c>
      <c r="E363" s="58">
        <v>0</v>
      </c>
      <c r="F363" s="58">
        <v>0</v>
      </c>
      <c r="G363" s="59">
        <f t="shared" si="10"/>
        <v>1715.8799999999999</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4016</v>
      </c>
      <c r="D375" s="58">
        <f>PRRAS!E386</f>
        <v>13182</v>
      </c>
      <c r="E375" s="58">
        <v>0</v>
      </c>
      <c r="F375" s="58">
        <v>0</v>
      </c>
      <c r="G375" s="59">
        <f t="shared" si="10"/>
        <v>11362.12</v>
      </c>
      <c r="H375" s="59">
        <f t="shared" si="11"/>
        <v>0</v>
      </c>
      <c r="I375" s="60">
        <v>0</v>
      </c>
    </row>
    <row r="376" spans="1:9" x14ac:dyDescent="0.2">
      <c r="A376" s="57">
        <v>151</v>
      </c>
      <c r="B376" s="58">
        <f>PRRAS!C387</f>
        <v>375</v>
      </c>
      <c r="C376" s="58">
        <f>PRRAS!D387</f>
        <v>4016</v>
      </c>
      <c r="D376" s="58">
        <f>PRRAS!E387</f>
        <v>13182</v>
      </c>
      <c r="E376" s="58">
        <v>0</v>
      </c>
      <c r="F376" s="58">
        <v>0</v>
      </c>
      <c r="G376" s="59">
        <f t="shared" si="10"/>
        <v>11392.5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3468380</v>
      </c>
      <c r="E394" s="58">
        <v>0</v>
      </c>
      <c r="F394" s="58">
        <v>0</v>
      </c>
      <c r="G394" s="59">
        <f t="shared" si="12"/>
        <v>2726146.68</v>
      </c>
      <c r="H394" s="59">
        <f t="shared" si="13"/>
        <v>0</v>
      </c>
      <c r="I394" s="60">
        <v>0</v>
      </c>
    </row>
    <row r="395" spans="1:9" x14ac:dyDescent="0.2">
      <c r="A395" s="57">
        <v>151</v>
      </c>
      <c r="B395" s="58">
        <f>PRRAS!C406</f>
        <v>394</v>
      </c>
      <c r="C395" s="58">
        <f>PRRAS!D406</f>
        <v>0</v>
      </c>
      <c r="D395" s="58">
        <f>PRRAS!E406</f>
        <v>3468380</v>
      </c>
      <c r="E395" s="58">
        <v>0</v>
      </c>
      <c r="F395" s="58">
        <v>0</v>
      </c>
      <c r="G395" s="59">
        <f t="shared" si="12"/>
        <v>2733083.44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46553</v>
      </c>
      <c r="D400" s="58">
        <f>PRRAS!E411</f>
        <v>3482183</v>
      </c>
      <c r="E400" s="58">
        <v>0</v>
      </c>
      <c r="F400" s="58">
        <v>0</v>
      </c>
      <c r="G400" s="59">
        <f t="shared" si="12"/>
        <v>2797356.6810000003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27570</v>
      </c>
      <c r="D403" s="58">
        <f>PRRAS!E414</f>
        <v>22891</v>
      </c>
      <c r="E403" s="58">
        <v>0</v>
      </c>
      <c r="F403" s="58">
        <v>0</v>
      </c>
      <c r="G403" s="59">
        <f t="shared" si="12"/>
        <v>29487.504000000001</v>
      </c>
      <c r="H403" s="59">
        <f t="shared" si="13"/>
        <v>0</v>
      </c>
      <c r="I403" s="60">
        <v>0</v>
      </c>
    </row>
    <row r="404" spans="1:9" x14ac:dyDescent="0.2">
      <c r="A404" s="57">
        <v>151</v>
      </c>
      <c r="B404" s="58">
        <f>PRRAS!C415</f>
        <v>403</v>
      </c>
      <c r="C404" s="58">
        <f>PRRAS!D415</f>
        <v>6306889</v>
      </c>
      <c r="D404" s="58">
        <f>PRRAS!E415</f>
        <v>8801364</v>
      </c>
      <c r="E404" s="58">
        <v>0</v>
      </c>
      <c r="F404" s="58">
        <v>0</v>
      </c>
      <c r="G404" s="59">
        <f t="shared" si="12"/>
        <v>9635575.6510000005</v>
      </c>
      <c r="H404" s="59">
        <f t="shared" si="13"/>
        <v>0</v>
      </c>
      <c r="I404" s="60">
        <v>0</v>
      </c>
    </row>
    <row r="405" spans="1:9" x14ac:dyDescent="0.2">
      <c r="A405" s="57">
        <v>151</v>
      </c>
      <c r="B405" s="58">
        <f>PRRAS!C416</f>
        <v>404</v>
      </c>
      <c r="C405" s="58">
        <f>PRRAS!D416</f>
        <v>6310989</v>
      </c>
      <c r="D405" s="58">
        <f>PRRAS!E416</f>
        <v>10253030</v>
      </c>
      <c r="E405" s="58">
        <v>0</v>
      </c>
      <c r="F405" s="58">
        <v>0</v>
      </c>
      <c r="G405" s="59">
        <f t="shared" si="12"/>
        <v>10834087.796</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4100</v>
      </c>
      <c r="D407" s="58">
        <f>PRRAS!E418</f>
        <v>1451666</v>
      </c>
      <c r="E407" s="58">
        <v>0</v>
      </c>
      <c r="F407" s="58">
        <v>0</v>
      </c>
      <c r="G407" s="59">
        <f t="shared" si="12"/>
        <v>1180417.392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54738</v>
      </c>
      <c r="D409" s="58">
        <f>PRRAS!E420</f>
        <v>58838</v>
      </c>
      <c r="E409" s="58">
        <v>0</v>
      </c>
      <c r="F409" s="58">
        <v>0</v>
      </c>
      <c r="G409" s="59">
        <f t="shared" si="12"/>
        <v>70344.911999999997</v>
      </c>
      <c r="H409" s="59">
        <f t="shared" si="13"/>
        <v>0</v>
      </c>
      <c r="I409" s="60">
        <v>0</v>
      </c>
    </row>
    <row r="410" spans="1:9" x14ac:dyDescent="0.2">
      <c r="A410" s="57">
        <v>151</v>
      </c>
      <c r="B410" s="58">
        <f>PRRAS!C421</f>
        <v>409</v>
      </c>
      <c r="C410" s="58">
        <f>PRRAS!D421</f>
        <v>48555</v>
      </c>
      <c r="D410" s="58">
        <f>PRRAS!E421</f>
        <v>308710</v>
      </c>
      <c r="E410" s="58">
        <v>0</v>
      </c>
      <c r="F410" s="58">
        <v>0</v>
      </c>
      <c r="G410" s="59">
        <f t="shared" si="12"/>
        <v>272383.77499999997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6306889</v>
      </c>
      <c r="D630" s="58">
        <f>PRRAS!E642</f>
        <v>8801364</v>
      </c>
      <c r="E630" s="58">
        <v>0</v>
      </c>
      <c r="F630" s="58">
        <v>0</v>
      </c>
      <c r="G630" s="59">
        <f t="shared" si="18"/>
        <v>15039149.093</v>
      </c>
      <c r="H630" s="59">
        <f t="shared" si="19"/>
        <v>0</v>
      </c>
      <c r="I630" s="60">
        <v>0</v>
      </c>
    </row>
    <row r="631" spans="1:9" x14ac:dyDescent="0.2">
      <c r="A631" s="57">
        <v>151</v>
      </c>
      <c r="B631" s="58">
        <f>PRRAS!C643</f>
        <v>630</v>
      </c>
      <c r="C631" s="58">
        <f>PRRAS!D643</f>
        <v>6310989</v>
      </c>
      <c r="D631" s="58">
        <f>PRRAS!E643</f>
        <v>10253030</v>
      </c>
      <c r="E631" s="58">
        <v>0</v>
      </c>
      <c r="F631" s="58">
        <v>0</v>
      </c>
      <c r="G631" s="59">
        <f t="shared" si="18"/>
        <v>16894740.870000001</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4100</v>
      </c>
      <c r="D633" s="58">
        <f>PRRAS!E645</f>
        <v>1451666</v>
      </c>
      <c r="E633" s="58">
        <v>0</v>
      </c>
      <c r="F633" s="58">
        <v>0</v>
      </c>
      <c r="G633" s="59">
        <f t="shared" si="18"/>
        <v>1837497.024</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54738</v>
      </c>
      <c r="D635" s="58">
        <f>PRRAS!E647</f>
        <v>58838</v>
      </c>
      <c r="E635" s="58">
        <v>0</v>
      </c>
      <c r="F635" s="58">
        <v>0</v>
      </c>
      <c r="G635" s="59">
        <f t="shared" si="18"/>
        <v>109310.476</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58838</v>
      </c>
      <c r="D637" s="58">
        <f>PRRAS!E649</f>
        <v>1510504</v>
      </c>
      <c r="E637" s="58">
        <v>0</v>
      </c>
      <c r="F637" s="58">
        <v>0</v>
      </c>
      <c r="G637" s="59">
        <f t="shared" si="18"/>
        <v>1958782.0560000001</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36584</v>
      </c>
      <c r="D639" s="58">
        <f>PRRAS!E652</f>
        <v>63640</v>
      </c>
      <c r="E639" s="58">
        <v>0</v>
      </c>
      <c r="F639" s="58">
        <v>0</v>
      </c>
      <c r="G639" s="59">
        <f t="shared" si="18"/>
        <v>104545.232</v>
      </c>
      <c r="H639" s="59">
        <f t="shared" si="19"/>
        <v>0</v>
      </c>
      <c r="I639" s="60">
        <v>0</v>
      </c>
    </row>
    <row r="640" spans="1:9" x14ac:dyDescent="0.2">
      <c r="A640" s="57">
        <v>151</v>
      </c>
      <c r="B640" s="58">
        <f>PRRAS!C653</f>
        <v>639</v>
      </c>
      <c r="C640" s="58">
        <f>PRRAS!D653</f>
        <v>1633033</v>
      </c>
      <c r="D640" s="58">
        <f>PRRAS!E653</f>
        <v>4081800</v>
      </c>
      <c r="E640" s="58">
        <v>0</v>
      </c>
      <c r="F640" s="58">
        <v>0</v>
      </c>
      <c r="G640" s="59">
        <f t="shared" si="18"/>
        <v>6260048.4869999997</v>
      </c>
      <c r="H640" s="59">
        <f t="shared" si="19"/>
        <v>0</v>
      </c>
      <c r="I640" s="60">
        <v>0</v>
      </c>
    </row>
    <row r="641" spans="1:9" x14ac:dyDescent="0.2">
      <c r="A641" s="57">
        <v>151</v>
      </c>
      <c r="B641" s="58">
        <f>PRRAS!C654</f>
        <v>640</v>
      </c>
      <c r="C641" s="58">
        <f>PRRAS!D654</f>
        <v>1659386</v>
      </c>
      <c r="D641" s="58">
        <f>PRRAS!E654</f>
        <v>4053658</v>
      </c>
      <c r="E641" s="58">
        <v>0</v>
      </c>
      <c r="F641" s="58">
        <v>0</v>
      </c>
      <c r="G641" s="59">
        <f t="shared" si="18"/>
        <v>6250689.2800000003</v>
      </c>
      <c r="H641" s="59">
        <f t="shared" si="19"/>
        <v>0</v>
      </c>
      <c r="I641" s="60">
        <v>0</v>
      </c>
    </row>
    <row r="642" spans="1:9" x14ac:dyDescent="0.2">
      <c r="A642" s="57">
        <v>151</v>
      </c>
      <c r="B642" s="58">
        <f>PRRAS!C655</f>
        <v>641</v>
      </c>
      <c r="C642" s="58">
        <f>PRRAS!D655</f>
        <v>10231</v>
      </c>
      <c r="D642" s="58">
        <f>PRRAS!E655</f>
        <v>91782</v>
      </c>
      <c r="E642" s="58">
        <v>0</v>
      </c>
      <c r="F642" s="58">
        <v>0</v>
      </c>
      <c r="G642" s="59">
        <f t="shared" ref="G642:G705" si="20">(B642/1000)*(C642*1+D642*2)</f>
        <v>124222.595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48</v>
      </c>
      <c r="D644" s="58">
        <f>PRRAS!E657</f>
        <v>51</v>
      </c>
      <c r="E644" s="58">
        <v>0</v>
      </c>
      <c r="F644" s="58">
        <v>0</v>
      </c>
      <c r="G644" s="59">
        <f t="shared" si="20"/>
        <v>96.45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42</v>
      </c>
      <c r="D646" s="58">
        <f>PRRAS!E659</f>
        <v>44</v>
      </c>
      <c r="E646" s="58">
        <v>0</v>
      </c>
      <c r="F646" s="58">
        <v>0</v>
      </c>
      <c r="G646" s="59">
        <f t="shared" si="20"/>
        <v>83.850000000000009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5322</v>
      </c>
      <c r="D651" s="58">
        <f>PRRAS!E664</f>
        <v>30000</v>
      </c>
      <c r="E651" s="58">
        <v>0</v>
      </c>
      <c r="F651" s="58">
        <v>0</v>
      </c>
      <c r="G651" s="59">
        <f t="shared" si="20"/>
        <v>42459.3</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4078</v>
      </c>
      <c r="D659" s="58">
        <f>PRRAS!E672</f>
        <v>7314</v>
      </c>
      <c r="E659" s="58">
        <v>0</v>
      </c>
      <c r="F659" s="58">
        <v>0</v>
      </c>
      <c r="G659" s="59">
        <f t="shared" si="20"/>
        <v>12308.548000000001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5233742</v>
      </c>
      <c r="D665" s="58">
        <f>PRRAS!E678</f>
        <v>5648077</v>
      </c>
      <c r="E665" s="58">
        <v>0</v>
      </c>
      <c r="F665" s="58">
        <v>0</v>
      </c>
      <c r="G665" s="59">
        <f t="shared" si="20"/>
        <v>10975850.944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173235</v>
      </c>
      <c r="D669" s="58">
        <f>PRRAS!E682</f>
        <v>1376809</v>
      </c>
      <c r="E669" s="58">
        <v>0</v>
      </c>
      <c r="F669" s="58">
        <v>0</v>
      </c>
      <c r="G669" s="59">
        <f t="shared" si="20"/>
        <v>1955137.804</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84200</v>
      </c>
      <c r="D685" s="58">
        <f>PRRAS!E698</f>
        <v>81100</v>
      </c>
      <c r="E685" s="58">
        <v>0</v>
      </c>
      <c r="F685" s="58">
        <v>0</v>
      </c>
      <c r="G685" s="59">
        <f t="shared" si="20"/>
        <v>168537.60000000001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11359</v>
      </c>
      <c r="D688" s="58">
        <f>PRRAS!E701</f>
        <v>16000</v>
      </c>
      <c r="E688" s="58">
        <v>0</v>
      </c>
      <c r="F688" s="58">
        <v>0</v>
      </c>
      <c r="G688" s="59">
        <f t="shared" si="20"/>
        <v>29787.633000000002</v>
      </c>
      <c r="H688" s="59">
        <f t="shared" si="21"/>
        <v>0</v>
      </c>
      <c r="I688" s="60">
        <v>0</v>
      </c>
    </row>
    <row r="689" spans="1:9" x14ac:dyDescent="0.2">
      <c r="A689" s="57">
        <v>151</v>
      </c>
      <c r="B689" s="58">
        <f>PRRAS!C702</f>
        <v>688</v>
      </c>
      <c r="C689" s="58">
        <f>PRRAS!D702</f>
        <v>7086</v>
      </c>
      <c r="D689" s="58">
        <f>PRRAS!E702</f>
        <v>13111</v>
      </c>
      <c r="E689" s="58">
        <v>0</v>
      </c>
      <c r="F689" s="58">
        <v>0</v>
      </c>
      <c r="G689" s="59">
        <f t="shared" si="20"/>
        <v>22915.903999999999</v>
      </c>
      <c r="H689" s="59">
        <f t="shared" si="21"/>
        <v>0</v>
      </c>
      <c r="I689" s="60">
        <v>0</v>
      </c>
    </row>
    <row r="690" spans="1:9" x14ac:dyDescent="0.2">
      <c r="A690" s="57">
        <v>151</v>
      </c>
      <c r="B690" s="58">
        <f>PRRAS!C703</f>
        <v>689</v>
      </c>
      <c r="C690" s="58">
        <f>PRRAS!D703</f>
        <v>77857</v>
      </c>
      <c r="D690" s="58">
        <f>PRRAS!E703</f>
        <v>101873</v>
      </c>
      <c r="E690" s="58">
        <v>0</v>
      </c>
      <c r="F690" s="58">
        <v>0</v>
      </c>
      <c r="G690" s="59">
        <f t="shared" si="20"/>
        <v>194024.46699999998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9500</v>
      </c>
      <c r="D692" s="58">
        <f>PRRAS!E705</f>
        <v>7500</v>
      </c>
      <c r="E692" s="58">
        <v>0</v>
      </c>
      <c r="F692" s="58">
        <v>0</v>
      </c>
      <c r="G692" s="59">
        <f t="shared" si="20"/>
        <v>16929.5</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1475</v>
      </c>
      <c r="D694" s="58">
        <f>PRRAS!E707</f>
        <v>0</v>
      </c>
      <c r="E694" s="58">
        <v>0</v>
      </c>
      <c r="F694" s="58">
        <v>0</v>
      </c>
      <c r="G694" s="59">
        <f t="shared" si="20"/>
        <v>1022.175</v>
      </c>
      <c r="H694" s="59">
        <f t="shared" si="21"/>
        <v>0</v>
      </c>
      <c r="I694" s="60">
        <v>0</v>
      </c>
    </row>
    <row r="695" spans="1:9" x14ac:dyDescent="0.2">
      <c r="A695" s="57">
        <v>151</v>
      </c>
      <c r="B695" s="58">
        <f>PRRAS!C708</f>
        <v>694</v>
      </c>
      <c r="C695" s="58">
        <f>PRRAS!D708</f>
        <v>1968</v>
      </c>
      <c r="D695" s="58">
        <f>PRRAS!E708</f>
        <v>0</v>
      </c>
      <c r="E695" s="58">
        <v>0</v>
      </c>
      <c r="F695" s="58">
        <v>0</v>
      </c>
      <c r="G695" s="59">
        <f t="shared" si="20"/>
        <v>1365.7919999999999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85407</v>
      </c>
      <c r="D747" s="58">
        <f>PRRAS!E760</f>
        <v>0</v>
      </c>
      <c r="E747" s="58">
        <v>0</v>
      </c>
      <c r="F747" s="58">
        <v>0</v>
      </c>
      <c r="G747" s="59">
        <f t="shared" si="22"/>
        <v>63713.622000000003</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7882997</v>
      </c>
      <c r="D977" s="63">
        <f>Bil!E12</f>
        <v>12610052</v>
      </c>
      <c r="E977" s="63">
        <v>0</v>
      </c>
      <c r="F977" s="63">
        <v>0</v>
      </c>
      <c r="G977" s="64">
        <f t="shared" ref="G977:G1040" si="32">B977/1000*C977+B977/500*D977</f>
        <v>33103.101000000002</v>
      </c>
      <c r="H977" s="64">
        <f t="shared" si="31"/>
        <v>0</v>
      </c>
      <c r="I977" s="65"/>
    </row>
    <row r="978" spans="1:9" x14ac:dyDescent="0.2">
      <c r="A978" s="57">
        <v>152</v>
      </c>
      <c r="B978" s="58">
        <f>Bil!C13</f>
        <v>2</v>
      </c>
      <c r="C978" s="58">
        <f>Bil!D13</f>
        <v>7799611</v>
      </c>
      <c r="D978" s="58">
        <f>Bil!E13</f>
        <v>10910971</v>
      </c>
      <c r="E978" s="58">
        <v>0</v>
      </c>
      <c r="F978" s="58">
        <v>0</v>
      </c>
      <c r="G978" s="59">
        <f t="shared" si="32"/>
        <v>59243.106</v>
      </c>
      <c r="H978" s="59">
        <f t="shared" si="31"/>
        <v>0</v>
      </c>
      <c r="I978" s="60"/>
    </row>
    <row r="979" spans="1:9" x14ac:dyDescent="0.2">
      <c r="A979" s="57">
        <v>152</v>
      </c>
      <c r="B979" s="58">
        <f>Bil!C14</f>
        <v>3</v>
      </c>
      <c r="C979" s="58">
        <f>Bil!D14</f>
        <v>516827</v>
      </c>
      <c r="D979" s="58">
        <f>Bil!E14</f>
        <v>516827</v>
      </c>
      <c r="E979" s="58">
        <v>0</v>
      </c>
      <c r="F979" s="58">
        <v>0</v>
      </c>
      <c r="G979" s="59">
        <f t="shared" si="32"/>
        <v>4651.4430000000002</v>
      </c>
      <c r="H979" s="59">
        <f t="shared" si="31"/>
        <v>0</v>
      </c>
      <c r="I979" s="60"/>
    </row>
    <row r="980" spans="1:9" x14ac:dyDescent="0.2">
      <c r="A980" s="57">
        <v>152</v>
      </c>
      <c r="B980" s="58">
        <f>Bil!C15</f>
        <v>4</v>
      </c>
      <c r="C980" s="58">
        <f>Bil!D15</f>
        <v>516827</v>
      </c>
      <c r="D980" s="58">
        <f>Bil!E15</f>
        <v>516827</v>
      </c>
      <c r="E980" s="58">
        <v>0</v>
      </c>
      <c r="F980" s="58">
        <v>0</v>
      </c>
      <c r="G980" s="59">
        <f t="shared" si="32"/>
        <v>6201.924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7282784</v>
      </c>
      <c r="D983" s="58">
        <f>Bil!E18</f>
        <v>10394144</v>
      </c>
      <c r="E983" s="58">
        <v>0</v>
      </c>
      <c r="F983" s="58">
        <v>0</v>
      </c>
      <c r="G983" s="59">
        <f t="shared" si="32"/>
        <v>196497.50400000002</v>
      </c>
      <c r="H983" s="59">
        <f t="shared" si="31"/>
        <v>0</v>
      </c>
      <c r="I983" s="60"/>
    </row>
    <row r="984" spans="1:9" x14ac:dyDescent="0.2">
      <c r="A984" s="57">
        <v>152</v>
      </c>
      <c r="B984" s="58">
        <f>Bil!C19</f>
        <v>8</v>
      </c>
      <c r="C984" s="58">
        <f>Bil!D19</f>
        <v>6539633</v>
      </c>
      <c r="D984" s="58">
        <f>Bil!E19</f>
        <v>9814914</v>
      </c>
      <c r="E984" s="58">
        <v>0</v>
      </c>
      <c r="F984" s="58">
        <v>0</v>
      </c>
      <c r="G984" s="59">
        <f t="shared" si="32"/>
        <v>209355.68800000002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12793570</v>
      </c>
      <c r="D986" s="58">
        <f>Bil!E21</f>
        <v>16261950</v>
      </c>
      <c r="E986" s="58">
        <v>0</v>
      </c>
      <c r="F986" s="58">
        <v>0</v>
      </c>
      <c r="G986" s="59">
        <f t="shared" si="32"/>
        <v>453174.7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79701</v>
      </c>
      <c r="D988" s="58">
        <f>Bil!E23</f>
        <v>79701</v>
      </c>
      <c r="E988" s="58">
        <v>0</v>
      </c>
      <c r="F988" s="58">
        <v>0</v>
      </c>
      <c r="G988" s="59">
        <f t="shared" si="32"/>
        <v>2869.2359999999999</v>
      </c>
      <c r="H988" s="59">
        <f t="shared" si="31"/>
        <v>0</v>
      </c>
      <c r="I988" s="60"/>
    </row>
    <row r="989" spans="1:9" x14ac:dyDescent="0.2">
      <c r="A989" s="57">
        <v>152</v>
      </c>
      <c r="B989" s="58">
        <f>Bil!C24</f>
        <v>13</v>
      </c>
      <c r="C989" s="58">
        <f>Bil!D24</f>
        <v>6333638</v>
      </c>
      <c r="D989" s="58">
        <f>Bil!E24</f>
        <v>6526737</v>
      </c>
      <c r="E989" s="58">
        <v>0</v>
      </c>
      <c r="F989" s="58">
        <v>0</v>
      </c>
      <c r="G989" s="59">
        <f t="shared" si="32"/>
        <v>252032.45599999998</v>
      </c>
      <c r="H989" s="59">
        <f t="shared" si="31"/>
        <v>0</v>
      </c>
      <c r="I989" s="60"/>
    </row>
    <row r="990" spans="1:9" x14ac:dyDescent="0.2">
      <c r="A990" s="57">
        <v>152</v>
      </c>
      <c r="B990" s="58">
        <f>Bil!C25</f>
        <v>14</v>
      </c>
      <c r="C990" s="58">
        <f>Bil!D25</f>
        <v>266858</v>
      </c>
      <c r="D990" s="58">
        <f>Bil!E25</f>
        <v>87215</v>
      </c>
      <c r="E990" s="58">
        <v>0</v>
      </c>
      <c r="F990" s="58">
        <v>0</v>
      </c>
      <c r="G990" s="59">
        <f t="shared" si="32"/>
        <v>6178.0320000000002</v>
      </c>
      <c r="H990" s="59">
        <f t="shared" si="31"/>
        <v>0</v>
      </c>
      <c r="I990" s="60"/>
    </row>
    <row r="991" spans="1:9" x14ac:dyDescent="0.2">
      <c r="A991" s="57">
        <v>152</v>
      </c>
      <c r="B991" s="58">
        <f>Bil!C26</f>
        <v>15</v>
      </c>
      <c r="C991" s="58">
        <f>Bil!D26</f>
        <v>1817390</v>
      </c>
      <c r="D991" s="58">
        <f>Bil!E26</f>
        <v>1711973</v>
      </c>
      <c r="E991" s="58">
        <v>0</v>
      </c>
      <c r="F991" s="58">
        <v>0</v>
      </c>
      <c r="G991" s="59">
        <f t="shared" si="32"/>
        <v>78620.039999999994</v>
      </c>
      <c r="H991" s="59">
        <f t="shared" si="31"/>
        <v>0</v>
      </c>
      <c r="I991" s="60"/>
    </row>
    <row r="992" spans="1:9" x14ac:dyDescent="0.2">
      <c r="A992" s="57">
        <v>152</v>
      </c>
      <c r="B992" s="58">
        <f>Bil!C27</f>
        <v>16</v>
      </c>
      <c r="C992" s="58">
        <f>Bil!D27</f>
        <v>61908</v>
      </c>
      <c r="D992" s="58">
        <f>Bil!E27</f>
        <v>61353</v>
      </c>
      <c r="E992" s="58">
        <v>0</v>
      </c>
      <c r="F992" s="58">
        <v>0</v>
      </c>
      <c r="G992" s="59">
        <f t="shared" si="32"/>
        <v>2953.8240000000001</v>
      </c>
      <c r="H992" s="59">
        <f t="shared" si="31"/>
        <v>0</v>
      </c>
      <c r="I992" s="60"/>
    </row>
    <row r="993" spans="1:9" x14ac:dyDescent="0.2">
      <c r="A993" s="57">
        <v>152</v>
      </c>
      <c r="B993" s="58">
        <f>Bil!C28</f>
        <v>17</v>
      </c>
      <c r="C993" s="58">
        <f>Bil!D28</f>
        <v>16606</v>
      </c>
      <c r="D993" s="58">
        <f>Bil!E28</f>
        <v>16606</v>
      </c>
      <c r="E993" s="58">
        <v>0</v>
      </c>
      <c r="F993" s="58">
        <v>0</v>
      </c>
      <c r="G993" s="59">
        <f t="shared" si="32"/>
        <v>846.90600000000006</v>
      </c>
      <c r="H993" s="59">
        <f t="shared" si="31"/>
        <v>0</v>
      </c>
      <c r="I993" s="60"/>
    </row>
    <row r="994" spans="1:9" x14ac:dyDescent="0.2">
      <c r="A994" s="57">
        <v>152</v>
      </c>
      <c r="B994" s="58">
        <f>Bil!C29</f>
        <v>18</v>
      </c>
      <c r="C994" s="58">
        <f>Bil!D29</f>
        <v>4311</v>
      </c>
      <c r="D994" s="58">
        <f>Bil!E29</f>
        <v>4311</v>
      </c>
      <c r="E994" s="58">
        <v>0</v>
      </c>
      <c r="F994" s="58">
        <v>0</v>
      </c>
      <c r="G994" s="59">
        <f t="shared" si="32"/>
        <v>232.79399999999998</v>
      </c>
      <c r="H994" s="59">
        <f t="shared" si="31"/>
        <v>0</v>
      </c>
      <c r="I994" s="60"/>
    </row>
    <row r="995" spans="1:9" x14ac:dyDescent="0.2">
      <c r="A995" s="57">
        <v>152</v>
      </c>
      <c r="B995" s="58">
        <f>Bil!C30</f>
        <v>19</v>
      </c>
      <c r="C995" s="58">
        <f>Bil!D30</f>
        <v>11143</v>
      </c>
      <c r="D995" s="58">
        <f>Bil!E30</f>
        <v>11143</v>
      </c>
      <c r="E995" s="58">
        <v>0</v>
      </c>
      <c r="F995" s="58">
        <v>0</v>
      </c>
      <c r="G995" s="59">
        <f t="shared" si="32"/>
        <v>635.15099999999995</v>
      </c>
      <c r="H995" s="59">
        <f t="shared" si="31"/>
        <v>0</v>
      </c>
      <c r="I995" s="60"/>
    </row>
    <row r="996" spans="1:9" x14ac:dyDescent="0.2">
      <c r="A996" s="57">
        <v>152</v>
      </c>
      <c r="B996" s="58">
        <f>Bil!C31</f>
        <v>20</v>
      </c>
      <c r="C996" s="58">
        <f>Bil!D31</f>
        <v>22590</v>
      </c>
      <c r="D996" s="58">
        <f>Bil!E31</f>
        <v>22590</v>
      </c>
      <c r="E996" s="58">
        <v>0</v>
      </c>
      <c r="F996" s="58">
        <v>0</v>
      </c>
      <c r="G996" s="59">
        <f t="shared" si="32"/>
        <v>1355.4</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1667090</v>
      </c>
      <c r="D999" s="58">
        <f>Bil!E34</f>
        <v>1740761</v>
      </c>
      <c r="E999" s="58">
        <v>0</v>
      </c>
      <c r="F999" s="58">
        <v>0</v>
      </c>
      <c r="G999" s="59">
        <f t="shared" si="32"/>
        <v>118418.076</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475043</v>
      </c>
      <c r="D1006" s="58">
        <f>Bil!E41</f>
        <v>490765</v>
      </c>
      <c r="E1006" s="58">
        <v>0</v>
      </c>
      <c r="F1006" s="58">
        <v>0</v>
      </c>
      <c r="G1006" s="59">
        <f t="shared" si="32"/>
        <v>43697.189999999995</v>
      </c>
      <c r="H1006" s="59">
        <f t="shared" si="31"/>
        <v>0</v>
      </c>
      <c r="I1006" s="60"/>
    </row>
    <row r="1007" spans="1:9" x14ac:dyDescent="0.2">
      <c r="A1007" s="57">
        <v>152</v>
      </c>
      <c r="B1007" s="58">
        <f>Bil!C42</f>
        <v>31</v>
      </c>
      <c r="C1007" s="58">
        <f>Bil!D42</f>
        <v>475043</v>
      </c>
      <c r="D1007" s="58">
        <f>Bil!E42</f>
        <v>490765</v>
      </c>
      <c r="E1007" s="58">
        <v>0</v>
      </c>
      <c r="F1007" s="58">
        <v>0</v>
      </c>
      <c r="G1007" s="59">
        <f t="shared" si="32"/>
        <v>45153.762999999999</v>
      </c>
      <c r="H1007" s="59">
        <f t="shared" si="31"/>
        <v>0</v>
      </c>
      <c r="I1007" s="60"/>
    </row>
    <row r="1008" spans="1:9" x14ac:dyDescent="0.2">
      <c r="A1008" s="57">
        <v>152</v>
      </c>
      <c r="B1008" s="58">
        <f>Bil!C43</f>
        <v>32</v>
      </c>
      <c r="C1008" s="58">
        <f>Bil!D43</f>
        <v>9832</v>
      </c>
      <c r="D1008" s="58">
        <f>Bil!E43</f>
        <v>9832</v>
      </c>
      <c r="E1008" s="58">
        <v>0</v>
      </c>
      <c r="F1008" s="58">
        <v>0</v>
      </c>
      <c r="G1008" s="59">
        <f t="shared" si="32"/>
        <v>943.87200000000007</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9832</v>
      </c>
      <c r="D1011" s="58">
        <f>Bil!E46</f>
        <v>9832</v>
      </c>
      <c r="E1011" s="58">
        <v>0</v>
      </c>
      <c r="F1011" s="58">
        <v>0</v>
      </c>
      <c r="G1011" s="59">
        <f t="shared" si="32"/>
        <v>1032.3600000000001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1250</v>
      </c>
      <c r="D1016" s="58">
        <f>Bil!E51</f>
        <v>1250</v>
      </c>
      <c r="E1016" s="58">
        <v>0</v>
      </c>
      <c r="F1016" s="58">
        <v>0</v>
      </c>
      <c r="G1016" s="59">
        <f t="shared" si="32"/>
        <v>150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1250</v>
      </c>
      <c r="D1018" s="58">
        <f>Bil!E53</f>
        <v>1250</v>
      </c>
      <c r="E1018" s="58">
        <v>0</v>
      </c>
      <c r="F1018" s="58">
        <v>0</v>
      </c>
      <c r="G1018" s="59">
        <f t="shared" si="32"/>
        <v>157.5</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87024</v>
      </c>
      <c r="D1025" s="58">
        <f>Bil!E60</f>
        <v>89623</v>
      </c>
      <c r="E1025" s="58">
        <v>0</v>
      </c>
      <c r="F1025" s="58">
        <v>0</v>
      </c>
      <c r="G1025" s="59">
        <f t="shared" si="32"/>
        <v>13047.23</v>
      </c>
      <c r="H1025" s="59">
        <f t="shared" si="31"/>
        <v>0</v>
      </c>
      <c r="I1025" s="60"/>
    </row>
    <row r="1026" spans="1:9" x14ac:dyDescent="0.2">
      <c r="A1026" s="57">
        <v>152</v>
      </c>
      <c r="B1026" s="58">
        <f>Bil!C61</f>
        <v>50</v>
      </c>
      <c r="C1026" s="58">
        <f>Bil!D61</f>
        <v>87024</v>
      </c>
      <c r="D1026" s="58">
        <f>Bil!E61</f>
        <v>89623</v>
      </c>
      <c r="E1026" s="58">
        <v>0</v>
      </c>
      <c r="F1026" s="58">
        <v>0</v>
      </c>
      <c r="G1026" s="59">
        <f t="shared" si="32"/>
        <v>13313.5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83386</v>
      </c>
      <c r="D1039" s="58">
        <f>Bil!E74</f>
        <v>1699081</v>
      </c>
      <c r="E1039" s="58">
        <v>0</v>
      </c>
      <c r="F1039" s="58">
        <v>0</v>
      </c>
      <c r="G1039" s="59">
        <f t="shared" si="32"/>
        <v>219337.524</v>
      </c>
      <c r="H1039" s="59">
        <f t="shared" si="33"/>
        <v>0</v>
      </c>
      <c r="I1039" s="60"/>
    </row>
    <row r="1040" spans="1:9" x14ac:dyDescent="0.2">
      <c r="A1040" s="57">
        <v>152</v>
      </c>
      <c r="B1040" s="58">
        <f>Bil!C75</f>
        <v>64</v>
      </c>
      <c r="C1040" s="58">
        <f>Bil!D75</f>
        <v>10231</v>
      </c>
      <c r="D1040" s="58">
        <f>Bil!E75</f>
        <v>91804</v>
      </c>
      <c r="E1040" s="58">
        <v>0</v>
      </c>
      <c r="F1040" s="58">
        <v>0</v>
      </c>
      <c r="G1040" s="59">
        <f t="shared" si="32"/>
        <v>12405.696</v>
      </c>
      <c r="H1040" s="59">
        <f t="shared" si="33"/>
        <v>0</v>
      </c>
      <c r="I1040" s="60"/>
    </row>
    <row r="1041" spans="1:9" x14ac:dyDescent="0.2">
      <c r="A1041" s="57">
        <v>152</v>
      </c>
      <c r="B1041" s="58">
        <f>Bil!C76</f>
        <v>65</v>
      </c>
      <c r="C1041" s="58">
        <f>Bil!D76</f>
        <v>10231</v>
      </c>
      <c r="D1041" s="58">
        <f>Bil!E76</f>
        <v>91804</v>
      </c>
      <c r="E1041" s="58">
        <v>0</v>
      </c>
      <c r="F1041" s="58">
        <v>0</v>
      </c>
      <c r="G1041" s="59">
        <f t="shared" ref="G1041:G1104" si="34">B1041/1000*C1041+B1041/500*D1041</f>
        <v>12599.535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10231</v>
      </c>
      <c r="D1043" s="58">
        <f>Bil!E78</f>
        <v>91804</v>
      </c>
      <c r="E1043" s="58">
        <v>0</v>
      </c>
      <c r="F1043" s="58">
        <v>0</v>
      </c>
      <c r="G1043" s="59">
        <f t="shared" si="34"/>
        <v>12987.213000000002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3007</v>
      </c>
      <c r="D1049" s="58">
        <f>Bil!E84</f>
        <v>7461</v>
      </c>
      <c r="E1049" s="58">
        <v>0</v>
      </c>
      <c r="F1049" s="58">
        <v>0</v>
      </c>
      <c r="G1049" s="59">
        <f t="shared" si="34"/>
        <v>1308.817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3007</v>
      </c>
      <c r="D1056" s="58">
        <f>Bil!E91</f>
        <v>7461</v>
      </c>
      <c r="E1056" s="58">
        <v>0</v>
      </c>
      <c r="F1056" s="58">
        <v>0</v>
      </c>
      <c r="G1056" s="59">
        <f t="shared" si="34"/>
        <v>1434.32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21593</v>
      </c>
      <c r="D1088" s="58">
        <f>Bil!E123</f>
        <v>21593</v>
      </c>
      <c r="E1088" s="58">
        <v>0</v>
      </c>
      <c r="F1088" s="58">
        <v>0</v>
      </c>
      <c r="G1088" s="59">
        <f t="shared" si="34"/>
        <v>7255.2480000000005</v>
      </c>
      <c r="H1088" s="59">
        <f t="shared" si="33"/>
        <v>0</v>
      </c>
      <c r="I1088" s="60"/>
    </row>
    <row r="1089" spans="1:9" x14ac:dyDescent="0.2">
      <c r="A1089" s="57">
        <v>152</v>
      </c>
      <c r="B1089" s="58">
        <f>Bil!C124</f>
        <v>113</v>
      </c>
      <c r="C1089" s="58">
        <f>Bil!D124</f>
        <v>21593</v>
      </c>
      <c r="D1089" s="58">
        <f>Bil!E124</f>
        <v>21593</v>
      </c>
      <c r="E1089" s="58">
        <v>0</v>
      </c>
      <c r="F1089" s="58">
        <v>0</v>
      </c>
      <c r="G1089" s="59">
        <f t="shared" si="34"/>
        <v>7320.027</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21593</v>
      </c>
      <c r="D1093" s="58">
        <f>Bil!E128</f>
        <v>21593</v>
      </c>
      <c r="E1093" s="58">
        <v>0</v>
      </c>
      <c r="F1093" s="58">
        <v>0</v>
      </c>
      <c r="G1093" s="59">
        <f t="shared" si="34"/>
        <v>7579.1430000000009</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20985</v>
      </c>
      <c r="D1116" s="58">
        <f>Bil!E151</f>
        <v>1555332</v>
      </c>
      <c r="E1116" s="58">
        <v>0</v>
      </c>
      <c r="F1116" s="58">
        <v>0</v>
      </c>
      <c r="G1116" s="59">
        <f t="shared" si="36"/>
        <v>438430.86000000004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6851</v>
      </c>
      <c r="D1119" s="58">
        <f>Bil!E154</f>
        <v>1541400</v>
      </c>
      <c r="E1119" s="58">
        <v>0</v>
      </c>
      <c r="F1119" s="58">
        <v>0</v>
      </c>
      <c r="G1119" s="59">
        <f t="shared" si="36"/>
        <v>441820.09299999999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1370</v>
      </c>
      <c r="D1125" s="58">
        <f>Bil!E160</f>
        <v>87016</v>
      </c>
      <c r="E1125" s="58">
        <v>0</v>
      </c>
      <c r="F1125" s="58">
        <v>0</v>
      </c>
      <c r="G1125" s="59">
        <f t="shared" si="36"/>
        <v>26134.898000000001</v>
      </c>
      <c r="H1125" s="59">
        <f t="shared" si="35"/>
        <v>0</v>
      </c>
      <c r="I1125" s="60"/>
    </row>
    <row r="1126" spans="1:9" x14ac:dyDescent="0.2">
      <c r="A1126" s="57">
        <v>152</v>
      </c>
      <c r="B1126" s="58">
        <f>Bil!C161</f>
        <v>150</v>
      </c>
      <c r="C1126" s="58">
        <f>Bil!D161</f>
        <v>5481</v>
      </c>
      <c r="D1126" s="58">
        <f>Bil!E161</f>
        <v>1454384</v>
      </c>
      <c r="E1126" s="58">
        <v>0</v>
      </c>
      <c r="F1126" s="58">
        <v>0</v>
      </c>
      <c r="G1126" s="59">
        <f t="shared" si="36"/>
        <v>437137.35000000003</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14134</v>
      </c>
      <c r="D1129" s="58">
        <f>Bil!E164</f>
        <v>13932</v>
      </c>
      <c r="E1129" s="58">
        <v>0</v>
      </c>
      <c r="F1129" s="58">
        <v>0</v>
      </c>
      <c r="G1129" s="59">
        <f t="shared" si="36"/>
        <v>6425.6939999999995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27570</v>
      </c>
      <c r="D1133" s="58">
        <f>Bil!E168</f>
        <v>22891</v>
      </c>
      <c r="E1133" s="58">
        <v>0</v>
      </c>
      <c r="F1133" s="58">
        <v>0</v>
      </c>
      <c r="G1133" s="59">
        <f t="shared" si="36"/>
        <v>11516.263999999999</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7882997</v>
      </c>
      <c r="D1138" s="58">
        <f>Bil!E173</f>
        <v>12610052</v>
      </c>
      <c r="E1138" s="58">
        <v>0</v>
      </c>
      <c r="F1138" s="58">
        <v>0</v>
      </c>
      <c r="G1138" s="59">
        <f t="shared" si="36"/>
        <v>5362702.3619999997</v>
      </c>
      <c r="H1138" s="59">
        <f t="shared" si="35"/>
        <v>0</v>
      </c>
      <c r="I1138" s="60"/>
    </row>
    <row r="1139" spans="1:9" x14ac:dyDescent="0.2">
      <c r="A1139" s="57">
        <v>152</v>
      </c>
      <c r="B1139" s="58">
        <f>Bil!C174</f>
        <v>163</v>
      </c>
      <c r="C1139" s="58">
        <f>Bil!D174</f>
        <v>72077</v>
      </c>
      <c r="D1139" s="58">
        <f>Bil!E174</f>
        <v>1609770</v>
      </c>
      <c r="E1139" s="58">
        <v>0</v>
      </c>
      <c r="F1139" s="58">
        <v>0</v>
      </c>
      <c r="G1139" s="59">
        <f t="shared" si="36"/>
        <v>536533.571</v>
      </c>
      <c r="H1139" s="59">
        <f t="shared" si="35"/>
        <v>0</v>
      </c>
      <c r="I1139" s="60"/>
    </row>
    <row r="1140" spans="1:9" x14ac:dyDescent="0.2">
      <c r="A1140" s="57">
        <v>152</v>
      </c>
      <c r="B1140" s="58">
        <f>Bil!C175</f>
        <v>164</v>
      </c>
      <c r="C1140" s="58">
        <f>Bil!D175</f>
        <v>69578</v>
      </c>
      <c r="D1140" s="58">
        <f>Bil!E175</f>
        <v>391369</v>
      </c>
      <c r="E1140" s="58">
        <v>0</v>
      </c>
      <c r="F1140" s="58">
        <v>0</v>
      </c>
      <c r="G1140" s="59">
        <f t="shared" si="36"/>
        <v>139779.82400000002</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66165</v>
      </c>
      <c r="D1142" s="58">
        <f>Bil!E177</f>
        <v>370550</v>
      </c>
      <c r="E1142" s="58">
        <v>0</v>
      </c>
      <c r="F1142" s="58">
        <v>0</v>
      </c>
      <c r="G1142" s="59">
        <f t="shared" si="36"/>
        <v>134005.99000000002</v>
      </c>
      <c r="H1142" s="59">
        <f t="shared" si="35"/>
        <v>0</v>
      </c>
      <c r="I1142" s="60"/>
    </row>
    <row r="1143" spans="1:9" x14ac:dyDescent="0.2">
      <c r="A1143" s="57">
        <v>152</v>
      </c>
      <c r="B1143" s="58">
        <f>Bil!C178</f>
        <v>167</v>
      </c>
      <c r="C1143" s="58">
        <f>Bil!D178</f>
        <v>406</v>
      </c>
      <c r="D1143" s="58">
        <f>Bil!E178</f>
        <v>375</v>
      </c>
      <c r="E1143" s="58">
        <v>0</v>
      </c>
      <c r="F1143" s="58">
        <v>0</v>
      </c>
      <c r="G1143" s="59">
        <f t="shared" si="36"/>
        <v>193.05200000000002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406</v>
      </c>
      <c r="D1146" s="58">
        <f>Bil!E181</f>
        <v>375</v>
      </c>
      <c r="E1146" s="58">
        <v>0</v>
      </c>
      <c r="F1146" s="58">
        <v>0</v>
      </c>
      <c r="G1146" s="59">
        <f t="shared" si="36"/>
        <v>196.52000000000004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3007</v>
      </c>
      <c r="D1150" s="58">
        <f>Bil!E185</f>
        <v>20444</v>
      </c>
      <c r="E1150" s="58">
        <v>0</v>
      </c>
      <c r="F1150" s="58">
        <v>0</v>
      </c>
      <c r="G1150" s="59">
        <f t="shared" si="36"/>
        <v>7637.73</v>
      </c>
      <c r="H1150" s="59">
        <f t="shared" si="35"/>
        <v>0</v>
      </c>
      <c r="I1150" s="60"/>
    </row>
    <row r="1151" spans="1:9" x14ac:dyDescent="0.2">
      <c r="A1151" s="57">
        <v>152</v>
      </c>
      <c r="B1151" s="58">
        <f>Bil!C186</f>
        <v>175</v>
      </c>
      <c r="C1151" s="58">
        <f>Bil!D186</f>
        <v>2499</v>
      </c>
      <c r="D1151" s="58">
        <f>Bil!E186</f>
        <v>1218401</v>
      </c>
      <c r="E1151" s="58">
        <v>0</v>
      </c>
      <c r="F1151" s="58">
        <v>0</v>
      </c>
      <c r="G1151" s="59">
        <f t="shared" si="36"/>
        <v>426877.67499999999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7810920</v>
      </c>
      <c r="D1199" s="58">
        <f>Bil!E234</f>
        <v>11000282</v>
      </c>
      <c r="E1199" s="58">
        <v>0</v>
      </c>
      <c r="F1199" s="58">
        <v>0</v>
      </c>
      <c r="G1199" s="59">
        <f t="shared" si="38"/>
        <v>6647960.932</v>
      </c>
      <c r="H1199" s="59">
        <f t="shared" si="37"/>
        <v>0</v>
      </c>
      <c r="I1199" s="60"/>
    </row>
    <row r="1200" spans="1:9" x14ac:dyDescent="0.2">
      <c r="A1200" s="57">
        <v>152</v>
      </c>
      <c r="B1200" s="58">
        <f>Bil!C235</f>
        <v>224</v>
      </c>
      <c r="C1200" s="58">
        <f>Bil!D235</f>
        <v>7821203</v>
      </c>
      <c r="D1200" s="58">
        <f>Bil!E235</f>
        <v>10932564</v>
      </c>
      <c r="E1200" s="58">
        <v>0</v>
      </c>
      <c r="F1200" s="58">
        <v>0</v>
      </c>
      <c r="G1200" s="59">
        <f t="shared" si="38"/>
        <v>6649738.1440000003</v>
      </c>
      <c r="H1200" s="59">
        <f t="shared" si="37"/>
        <v>0</v>
      </c>
      <c r="I1200" s="60"/>
    </row>
    <row r="1201" spans="1:9" x14ac:dyDescent="0.2">
      <c r="A1201" s="57">
        <v>152</v>
      </c>
      <c r="B1201" s="58">
        <f>Bil!C236</f>
        <v>225</v>
      </c>
      <c r="C1201" s="58">
        <f>Bil!D236</f>
        <v>12000869</v>
      </c>
      <c r="D1201" s="58">
        <f>Bil!E236</f>
        <v>15112230</v>
      </c>
      <c r="E1201" s="58">
        <v>0</v>
      </c>
      <c r="F1201" s="58">
        <v>0</v>
      </c>
      <c r="G1201" s="59">
        <f t="shared" si="38"/>
        <v>9500699.0250000004</v>
      </c>
      <c r="H1201" s="59">
        <f t="shared" si="37"/>
        <v>0</v>
      </c>
      <c r="I1201" s="60"/>
    </row>
    <row r="1202" spans="1:9" x14ac:dyDescent="0.2">
      <c r="A1202" s="57">
        <v>152</v>
      </c>
      <c r="B1202" s="58">
        <f>Bil!C237</f>
        <v>226</v>
      </c>
      <c r="C1202" s="58">
        <f>Bil!D237</f>
        <v>11540630</v>
      </c>
      <c r="D1202" s="58">
        <f>Bil!E237</f>
        <v>14674843</v>
      </c>
      <c r="E1202" s="58">
        <v>0</v>
      </c>
      <c r="F1202" s="58">
        <v>0</v>
      </c>
      <c r="G1202" s="59">
        <f t="shared" si="38"/>
        <v>9241211.4160000011</v>
      </c>
      <c r="H1202" s="59">
        <f t="shared" si="37"/>
        <v>0</v>
      </c>
      <c r="I1202" s="60"/>
    </row>
    <row r="1203" spans="1:9" x14ac:dyDescent="0.2">
      <c r="A1203" s="57">
        <v>152</v>
      </c>
      <c r="B1203" s="58">
        <f>Bil!C238</f>
        <v>227</v>
      </c>
      <c r="C1203" s="58">
        <f>Bil!D238</f>
        <v>460239</v>
      </c>
      <c r="D1203" s="58">
        <f>Bil!E238</f>
        <v>437387</v>
      </c>
      <c r="E1203" s="58">
        <v>0</v>
      </c>
      <c r="F1203" s="58">
        <v>0</v>
      </c>
      <c r="G1203" s="59">
        <f t="shared" si="38"/>
        <v>303047.951</v>
      </c>
      <c r="H1203" s="59">
        <f t="shared" si="37"/>
        <v>0</v>
      </c>
      <c r="I1203" s="60"/>
    </row>
    <row r="1204" spans="1:9" x14ac:dyDescent="0.2">
      <c r="A1204" s="57">
        <v>152</v>
      </c>
      <c r="B1204" s="58">
        <f>Bil!C239</f>
        <v>228</v>
      </c>
      <c r="C1204" s="58">
        <f>Bil!D239</f>
        <v>4179666</v>
      </c>
      <c r="D1204" s="58">
        <f>Bil!E239</f>
        <v>4179666</v>
      </c>
      <c r="E1204" s="58">
        <v>0</v>
      </c>
      <c r="F1204" s="58">
        <v>0</v>
      </c>
      <c r="G1204" s="59">
        <f t="shared" si="38"/>
        <v>2858891.5439999998</v>
      </c>
      <c r="H1204" s="59">
        <f t="shared" si="37"/>
        <v>0</v>
      </c>
      <c r="I1204" s="60"/>
    </row>
    <row r="1205" spans="1:9" x14ac:dyDescent="0.2">
      <c r="A1205" s="57">
        <v>152</v>
      </c>
      <c r="B1205" s="58">
        <f>Bil!C240</f>
        <v>229</v>
      </c>
      <c r="C1205" s="58">
        <f>Bil!D240</f>
        <v>4152478</v>
      </c>
      <c r="D1205" s="58">
        <f>Bil!E240</f>
        <v>4152478</v>
      </c>
      <c r="E1205" s="58">
        <v>0</v>
      </c>
      <c r="F1205" s="58">
        <v>0</v>
      </c>
      <c r="G1205" s="59">
        <f t="shared" si="38"/>
        <v>2852752.3859999999</v>
      </c>
      <c r="H1205" s="59">
        <f t="shared" si="37"/>
        <v>0</v>
      </c>
      <c r="I1205" s="60"/>
    </row>
    <row r="1206" spans="1:9" x14ac:dyDescent="0.2">
      <c r="A1206" s="57">
        <v>152</v>
      </c>
      <c r="B1206" s="58">
        <f>Bil!C241</f>
        <v>230</v>
      </c>
      <c r="C1206" s="58">
        <f>Bil!D241</f>
        <v>27188</v>
      </c>
      <c r="D1206" s="58">
        <f>Bil!E241</f>
        <v>27188</v>
      </c>
      <c r="E1206" s="58">
        <v>0</v>
      </c>
      <c r="F1206" s="58">
        <v>0</v>
      </c>
      <c r="G1206" s="59">
        <f t="shared" si="38"/>
        <v>18759.72</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2175407</v>
      </c>
      <c r="D1208" s="58">
        <f>Bil!E243</f>
        <v>2175407</v>
      </c>
      <c r="E1208" s="58">
        <v>0</v>
      </c>
      <c r="F1208" s="58">
        <v>0</v>
      </c>
      <c r="G1208" s="59">
        <f t="shared" si="38"/>
        <v>1514083.2719999999</v>
      </c>
      <c r="H1208" s="59">
        <f t="shared" si="37"/>
        <v>0</v>
      </c>
      <c r="I1208" s="60"/>
    </row>
    <row r="1209" spans="1:9" x14ac:dyDescent="0.2">
      <c r="A1209" s="57">
        <v>152</v>
      </c>
      <c r="B1209" s="58">
        <f>Bil!C244</f>
        <v>233</v>
      </c>
      <c r="C1209" s="58">
        <f>Bil!D244</f>
        <v>2061943</v>
      </c>
      <c r="D1209" s="58">
        <f>Bil!E244</f>
        <v>2061943</v>
      </c>
      <c r="E1209" s="58">
        <v>0</v>
      </c>
      <c r="F1209" s="58">
        <v>0</v>
      </c>
      <c r="G1209" s="59">
        <f t="shared" si="38"/>
        <v>1441298.1570000001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113464</v>
      </c>
      <c r="D1211" s="58">
        <f>Bil!E246</f>
        <v>113464</v>
      </c>
      <c r="E1211" s="58">
        <v>0</v>
      </c>
      <c r="F1211" s="58">
        <v>0</v>
      </c>
      <c r="G1211" s="59">
        <f t="shared" si="38"/>
        <v>79992.12</v>
      </c>
      <c r="H1211" s="59">
        <f t="shared" si="37"/>
        <v>0</v>
      </c>
      <c r="I1211" s="60"/>
    </row>
    <row r="1212" spans="1:9" x14ac:dyDescent="0.2">
      <c r="A1212" s="57">
        <v>152</v>
      </c>
      <c r="B1212" s="58">
        <f>Bil!C247</f>
        <v>236</v>
      </c>
      <c r="C1212" s="58">
        <f>Bil!D247</f>
        <v>2234245</v>
      </c>
      <c r="D1212" s="58">
        <f>Bil!E247</f>
        <v>3685912</v>
      </c>
      <c r="E1212" s="58">
        <v>0</v>
      </c>
      <c r="F1212" s="58">
        <v>0</v>
      </c>
      <c r="G1212" s="59">
        <f t="shared" si="38"/>
        <v>2267032.284</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2234245</v>
      </c>
      <c r="D1214" s="58">
        <f>Bil!E249</f>
        <v>3685912</v>
      </c>
      <c r="E1214" s="58">
        <v>0</v>
      </c>
      <c r="F1214" s="58">
        <v>0</v>
      </c>
      <c r="G1214" s="59">
        <f t="shared" si="38"/>
        <v>2286244.4219999998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20985</v>
      </c>
      <c r="D1216" s="58">
        <f>Bil!E251</f>
        <v>1555332</v>
      </c>
      <c r="E1216" s="58">
        <v>0</v>
      </c>
      <c r="F1216" s="58">
        <v>0</v>
      </c>
      <c r="G1216" s="59">
        <f t="shared" si="38"/>
        <v>751595.76</v>
      </c>
      <c r="H1216" s="59">
        <f t="shared" si="37"/>
        <v>0</v>
      </c>
      <c r="I1216" s="60"/>
    </row>
    <row r="1217" spans="1:9" x14ac:dyDescent="0.2">
      <c r="A1217" s="57">
        <v>152</v>
      </c>
      <c r="B1217" s="58">
        <f>Bil!C252</f>
        <v>241</v>
      </c>
      <c r="C1217" s="58">
        <f>Bil!D252</f>
        <v>27570</v>
      </c>
      <c r="D1217" s="58">
        <f>Bil!E252</f>
        <v>22891</v>
      </c>
      <c r="E1217" s="58">
        <v>0</v>
      </c>
      <c r="F1217" s="58">
        <v>0</v>
      </c>
      <c r="G1217" s="59">
        <f t="shared" si="38"/>
        <v>17677.831999999999</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15535</v>
      </c>
      <c r="D1224" s="58">
        <f>Bil!E260</f>
        <v>228833</v>
      </c>
      <c r="E1224" s="58">
        <v>0</v>
      </c>
      <c r="F1224" s="58">
        <v>0</v>
      </c>
      <c r="G1224" s="59">
        <f t="shared" si="38"/>
        <v>117353.848</v>
      </c>
      <c r="H1224" s="59">
        <f t="shared" si="39"/>
        <v>0</v>
      </c>
      <c r="I1224" s="60"/>
    </row>
    <row r="1225" spans="1:9" x14ac:dyDescent="0.2">
      <c r="A1225" s="57">
        <v>152</v>
      </c>
      <c r="B1225" s="58">
        <f>Bil!C261</f>
        <v>249</v>
      </c>
      <c r="C1225" s="58">
        <f>Bil!D261</f>
        <v>5450</v>
      </c>
      <c r="D1225" s="58">
        <f>Bil!E261</f>
        <v>1326499</v>
      </c>
      <c r="E1225" s="58">
        <v>0</v>
      </c>
      <c r="F1225" s="58">
        <v>0</v>
      </c>
      <c r="G1225" s="59">
        <f t="shared" si="38"/>
        <v>661953.55200000003</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27570</v>
      </c>
      <c r="D1227" s="58">
        <f>Bil!E263</f>
        <v>22891</v>
      </c>
      <c r="E1227" s="58">
        <v>0</v>
      </c>
      <c r="F1227" s="58">
        <v>0</v>
      </c>
      <c r="G1227" s="59">
        <f t="shared" si="38"/>
        <v>18411.351999999999</v>
      </c>
      <c r="H1227" s="59">
        <f t="shared" si="39"/>
        <v>0</v>
      </c>
      <c r="I1227" s="60"/>
    </row>
    <row r="1228" spans="1:9" x14ac:dyDescent="0.2">
      <c r="A1228" s="57">
        <v>152</v>
      </c>
      <c r="B1228" s="58">
        <f>Bil!C264</f>
        <v>252</v>
      </c>
      <c r="C1228" s="58">
        <f>Bil!D264</f>
        <v>0</v>
      </c>
      <c r="D1228" s="58">
        <f>Bil!E264</f>
        <v>7461</v>
      </c>
      <c r="E1228" s="58">
        <v>0</v>
      </c>
      <c r="F1228" s="58">
        <v>0</v>
      </c>
      <c r="G1228" s="59">
        <f t="shared" si="38"/>
        <v>3760.3440000000001</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271887</v>
      </c>
      <c r="E1231" s="58">
        <v>0</v>
      </c>
      <c r="F1231" s="58">
        <v>0</v>
      </c>
      <c r="G1231" s="59">
        <f t="shared" si="38"/>
        <v>138662.37</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11613</v>
      </c>
      <c r="D1251" s="58">
        <f>Bil!E287</f>
        <v>185282</v>
      </c>
      <c r="E1251" s="58">
        <v>0</v>
      </c>
      <c r="F1251" s="58">
        <v>0</v>
      </c>
      <c r="G1251" s="59">
        <f t="shared" si="40"/>
        <v>105098.675</v>
      </c>
      <c r="H1251" s="59">
        <f t="shared" si="39"/>
        <v>0</v>
      </c>
      <c r="I1251" s="60"/>
    </row>
    <row r="1252" spans="1:9" x14ac:dyDescent="0.2">
      <c r="A1252" s="57">
        <v>152</v>
      </c>
      <c r="B1252" s="58">
        <f>Bil!C288</f>
        <v>276</v>
      </c>
      <c r="C1252" s="58">
        <f>Bil!D288</f>
        <v>57965</v>
      </c>
      <c r="D1252" s="58">
        <f>Bil!E288</f>
        <v>206087</v>
      </c>
      <c r="E1252" s="58">
        <v>0</v>
      </c>
      <c r="F1252" s="58">
        <v>0</v>
      </c>
      <c r="G1252" s="59">
        <f t="shared" si="40"/>
        <v>129758.364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2499</v>
      </c>
      <c r="D1254" s="58">
        <f>Bil!E290</f>
        <v>1218401</v>
      </c>
      <c r="E1254" s="58">
        <v>0</v>
      </c>
      <c r="F1254" s="58">
        <v>0</v>
      </c>
      <c r="G1254" s="59">
        <f t="shared" si="40"/>
        <v>678125.67799999996</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6310989</v>
      </c>
      <c r="D1396" s="58">
        <f>RasF!E121</f>
        <v>10253030</v>
      </c>
      <c r="E1396" s="58">
        <v>0</v>
      </c>
      <c r="F1396" s="58">
        <v>0</v>
      </c>
      <c r="G1396" s="59">
        <f t="shared" si="44"/>
        <v>2949875.39</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6310989</v>
      </c>
      <c r="D1400" s="58">
        <f>RasF!E125</f>
        <v>10253030</v>
      </c>
      <c r="E1400" s="58">
        <v>0</v>
      </c>
      <c r="F1400" s="58">
        <v>0</v>
      </c>
      <c r="G1400" s="59">
        <f t="shared" si="44"/>
        <v>3057143.5860000001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6310989</v>
      </c>
      <c r="D1402" s="58">
        <f>RasF!E127</f>
        <v>10253030</v>
      </c>
      <c r="E1402" s="58">
        <v>0</v>
      </c>
      <c r="F1402" s="58">
        <v>0</v>
      </c>
      <c r="G1402" s="59">
        <f t="shared" si="44"/>
        <v>3110777.6839999999</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6310989</v>
      </c>
      <c r="D1423" s="67">
        <f>RasF!E148</f>
        <v>10253030</v>
      </c>
      <c r="E1423" s="67">
        <v>0</v>
      </c>
      <c r="F1423" s="67">
        <v>0</v>
      </c>
      <c r="G1423" s="68">
        <f t="shared" si="44"/>
        <v>3673935.7130000005</v>
      </c>
      <c r="H1423" s="68">
        <f t="shared" si="45"/>
        <v>0</v>
      </c>
      <c r="I1423" s="69"/>
    </row>
    <row r="1424" spans="1:9" x14ac:dyDescent="0.2">
      <c r="A1424" s="62">
        <v>156</v>
      </c>
      <c r="B1424" s="63">
        <f>PVRIO!C12</f>
        <v>1</v>
      </c>
      <c r="C1424" s="70">
        <f>PVRIO!D12</f>
        <v>4940</v>
      </c>
      <c r="D1424" s="70">
        <f>PVRIO!E12</f>
        <v>0</v>
      </c>
      <c r="E1424" s="70">
        <v>0</v>
      </c>
      <c r="F1424" s="70">
        <v>0</v>
      </c>
      <c r="G1424" s="64">
        <f t="shared" si="44"/>
        <v>4.9400000000000004</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4940</v>
      </c>
      <c r="D1441" s="61">
        <f>PVRIO!E29</f>
        <v>0</v>
      </c>
      <c r="E1441" s="61">
        <v>0</v>
      </c>
      <c r="F1441" s="61">
        <v>0</v>
      </c>
      <c r="G1441" s="59">
        <f t="shared" si="46"/>
        <v>88.919999999999987</v>
      </c>
      <c r="H1441" s="59">
        <f t="shared" si="45"/>
        <v>0</v>
      </c>
      <c r="I1441" s="60">
        <v>0</v>
      </c>
    </row>
    <row r="1442" spans="1:9" x14ac:dyDescent="0.2">
      <c r="A1442" s="57">
        <v>156</v>
      </c>
      <c r="B1442" s="58">
        <f>PVRIO!C30</f>
        <v>19</v>
      </c>
      <c r="C1442" s="61">
        <f>PVRIO!D30</f>
        <v>4940</v>
      </c>
      <c r="D1442" s="61">
        <f>PVRIO!E30</f>
        <v>0</v>
      </c>
      <c r="E1442" s="61">
        <v>0</v>
      </c>
      <c r="F1442" s="61">
        <v>0</v>
      </c>
      <c r="G1442" s="59">
        <f t="shared" si="46"/>
        <v>93.86</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4940</v>
      </c>
      <c r="D1444" s="61">
        <f>PVRIO!E32</f>
        <v>0</v>
      </c>
      <c r="E1444" s="61">
        <v>0</v>
      </c>
      <c r="F1444" s="61">
        <v>0</v>
      </c>
      <c r="G1444" s="59">
        <f t="shared" si="46"/>
        <v>103.74000000000001</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72077</v>
      </c>
      <c r="D1468" s="70"/>
      <c r="E1468" s="70">
        <v>0</v>
      </c>
      <c r="F1468" s="70">
        <v>0</v>
      </c>
      <c r="G1468" s="64">
        <f t="shared" ref="G1468:G1499" si="51">B1468/1000*C1468</f>
        <v>72.076999999999998</v>
      </c>
      <c r="H1468" s="64">
        <f t="shared" ref="H1468:H1499" si="52">ABS(C1468-ROUND(C1468,0))</f>
        <v>0</v>
      </c>
      <c r="I1468" s="65"/>
    </row>
    <row r="1469" spans="1:9" x14ac:dyDescent="0.2">
      <c r="A1469" s="73">
        <v>159</v>
      </c>
      <c r="B1469" s="61">
        <f>Obv!C13</f>
        <v>2</v>
      </c>
      <c r="C1469" s="61">
        <f>Obv!D13</f>
        <v>10350456</v>
      </c>
      <c r="D1469" s="61">
        <v>0</v>
      </c>
      <c r="E1469" s="61">
        <v>0</v>
      </c>
      <c r="F1469" s="61">
        <v>0</v>
      </c>
      <c r="G1469" s="59">
        <f t="shared" si="51"/>
        <v>20700.912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6866634</v>
      </c>
      <c r="D1471" s="61">
        <v>0</v>
      </c>
      <c r="E1471" s="61">
        <v>0</v>
      </c>
      <c r="F1471" s="61">
        <v>0</v>
      </c>
      <c r="G1471" s="59">
        <f t="shared" si="51"/>
        <v>27466.536</v>
      </c>
      <c r="H1471" s="59">
        <f t="shared" si="52"/>
        <v>0</v>
      </c>
      <c r="I1471" s="60"/>
    </row>
    <row r="1472" spans="1:9" x14ac:dyDescent="0.2">
      <c r="A1472" s="73">
        <v>159</v>
      </c>
      <c r="B1472" s="61">
        <f>Obv!C16</f>
        <v>5</v>
      </c>
      <c r="C1472" s="61">
        <f>Obv!D16</f>
        <v>5680975</v>
      </c>
      <c r="D1472" s="61">
        <v>0</v>
      </c>
      <c r="E1472" s="61">
        <v>0</v>
      </c>
      <c r="F1472" s="61">
        <v>0</v>
      </c>
      <c r="G1472" s="59">
        <f t="shared" si="51"/>
        <v>28404.875</v>
      </c>
      <c r="H1472" s="59">
        <f t="shared" si="52"/>
        <v>0</v>
      </c>
      <c r="I1472" s="60"/>
    </row>
    <row r="1473" spans="1:9" x14ac:dyDescent="0.2">
      <c r="A1473" s="73">
        <v>159</v>
      </c>
      <c r="B1473" s="61">
        <f>Obv!C17</f>
        <v>6</v>
      </c>
      <c r="C1473" s="61">
        <f>Obv!D17</f>
        <v>1115307</v>
      </c>
      <c r="D1473" s="61">
        <v>0</v>
      </c>
      <c r="E1473" s="61">
        <v>0</v>
      </c>
      <c r="F1473" s="61">
        <v>0</v>
      </c>
      <c r="G1473" s="59">
        <f t="shared" si="51"/>
        <v>6691.8420000000006</v>
      </c>
      <c r="H1473" s="59">
        <f t="shared" si="52"/>
        <v>0</v>
      </c>
      <c r="I1473" s="60"/>
    </row>
    <row r="1474" spans="1:9" x14ac:dyDescent="0.2">
      <c r="A1474" s="73">
        <v>159</v>
      </c>
      <c r="B1474" s="61">
        <f>Obv!C18</f>
        <v>7</v>
      </c>
      <c r="C1474" s="61">
        <f>Obv!D18</f>
        <v>4013</v>
      </c>
      <c r="D1474" s="61">
        <v>0</v>
      </c>
      <c r="E1474" s="61">
        <v>0</v>
      </c>
      <c r="F1474" s="61">
        <v>0</v>
      </c>
      <c r="G1474" s="59">
        <f t="shared" si="51"/>
        <v>28.091000000000001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66339</v>
      </c>
      <c r="D1478" s="61">
        <v>0</v>
      </c>
      <c r="E1478" s="61">
        <v>0</v>
      </c>
      <c r="F1478" s="61">
        <v>0</v>
      </c>
      <c r="G1478" s="59">
        <f t="shared" si="51"/>
        <v>729.72899999999993</v>
      </c>
      <c r="H1478" s="59">
        <f t="shared" si="52"/>
        <v>0</v>
      </c>
      <c r="I1478" s="60"/>
    </row>
    <row r="1479" spans="1:9" x14ac:dyDescent="0.2">
      <c r="A1479" s="73">
        <v>159</v>
      </c>
      <c r="B1479" s="61">
        <f>Obv!C23</f>
        <v>12</v>
      </c>
      <c r="C1479" s="61">
        <f>Obv!D23</f>
        <v>3483822</v>
      </c>
      <c r="D1479" s="61">
        <v>0</v>
      </c>
      <c r="E1479" s="61">
        <v>0</v>
      </c>
      <c r="F1479" s="61">
        <v>0</v>
      </c>
      <c r="G1479" s="59">
        <f t="shared" si="51"/>
        <v>41805.864000000001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8812763</v>
      </c>
      <c r="D1486" s="61">
        <v>0</v>
      </c>
      <c r="E1486" s="61">
        <v>0</v>
      </c>
      <c r="F1486" s="61">
        <v>0</v>
      </c>
      <c r="G1486" s="59">
        <f t="shared" si="51"/>
        <v>167442.497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6544843</v>
      </c>
      <c r="D1488" s="61">
        <v>0</v>
      </c>
      <c r="E1488" s="61">
        <v>0</v>
      </c>
      <c r="F1488" s="61">
        <v>0</v>
      </c>
      <c r="G1488" s="59">
        <f t="shared" si="51"/>
        <v>137441.70300000001</v>
      </c>
      <c r="H1488" s="59">
        <f t="shared" si="52"/>
        <v>0</v>
      </c>
      <c r="I1488" s="60"/>
    </row>
    <row r="1489" spans="1:9" x14ac:dyDescent="0.2">
      <c r="A1489" s="73">
        <v>159</v>
      </c>
      <c r="B1489" s="61">
        <f>Obv!C33</f>
        <v>22</v>
      </c>
      <c r="C1489" s="61">
        <f>Obv!D33</f>
        <v>5680976</v>
      </c>
      <c r="D1489" s="61">
        <v>0</v>
      </c>
      <c r="E1489" s="61">
        <v>0</v>
      </c>
      <c r="F1489" s="61">
        <v>0</v>
      </c>
      <c r="G1489" s="59">
        <f t="shared" si="51"/>
        <v>124981.47199999999</v>
      </c>
      <c r="H1489" s="59">
        <f t="shared" si="52"/>
        <v>0</v>
      </c>
      <c r="I1489" s="60"/>
    </row>
    <row r="1490" spans="1:9" x14ac:dyDescent="0.2">
      <c r="A1490" s="73">
        <v>159</v>
      </c>
      <c r="B1490" s="61">
        <f>Obv!C34</f>
        <v>23</v>
      </c>
      <c r="C1490" s="61">
        <f>Obv!D34</f>
        <v>810920</v>
      </c>
      <c r="D1490" s="61">
        <v>0</v>
      </c>
      <c r="E1490" s="61">
        <v>0</v>
      </c>
      <c r="F1490" s="61">
        <v>0</v>
      </c>
      <c r="G1490" s="59">
        <f t="shared" si="51"/>
        <v>18651.16</v>
      </c>
      <c r="H1490" s="59">
        <f t="shared" si="52"/>
        <v>0</v>
      </c>
      <c r="I1490" s="60"/>
    </row>
    <row r="1491" spans="1:9" x14ac:dyDescent="0.2">
      <c r="A1491" s="73">
        <v>159</v>
      </c>
      <c r="B1491" s="61">
        <f>Obv!C35</f>
        <v>24</v>
      </c>
      <c r="C1491" s="61">
        <f>Obv!D35</f>
        <v>4044</v>
      </c>
      <c r="D1491" s="61">
        <v>0</v>
      </c>
      <c r="E1491" s="61">
        <v>0</v>
      </c>
      <c r="F1491" s="61">
        <v>0</v>
      </c>
      <c r="G1491" s="59">
        <f t="shared" si="51"/>
        <v>97.055999999999997</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48903</v>
      </c>
      <c r="D1495" s="61">
        <v>0</v>
      </c>
      <c r="E1495" s="61">
        <v>0</v>
      </c>
      <c r="F1495" s="61">
        <v>0</v>
      </c>
      <c r="G1495" s="59">
        <f t="shared" si="51"/>
        <v>1369.2840000000001</v>
      </c>
      <c r="H1495" s="59">
        <f t="shared" si="52"/>
        <v>0</v>
      </c>
      <c r="I1495" s="60"/>
    </row>
    <row r="1496" spans="1:9" x14ac:dyDescent="0.2">
      <c r="A1496" s="73">
        <v>159</v>
      </c>
      <c r="B1496" s="61">
        <f>Obv!C40</f>
        <v>29</v>
      </c>
      <c r="C1496" s="61">
        <f>Obv!D40</f>
        <v>2267920</v>
      </c>
      <c r="D1496" s="61">
        <v>0</v>
      </c>
      <c r="E1496" s="61">
        <v>0</v>
      </c>
      <c r="F1496" s="61">
        <v>0</v>
      </c>
      <c r="G1496" s="59">
        <f t="shared" si="51"/>
        <v>65769.680000000008</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1609770</v>
      </c>
      <c r="D1503" s="61">
        <v>0</v>
      </c>
      <c r="E1503" s="61">
        <v>0</v>
      </c>
      <c r="F1503" s="61">
        <v>0</v>
      </c>
      <c r="G1503" s="59">
        <f t="shared" si="53"/>
        <v>57951.719999999994</v>
      </c>
      <c r="H1503" s="59">
        <f t="shared" si="54"/>
        <v>0</v>
      </c>
      <c r="I1503" s="60"/>
    </row>
    <row r="1504" spans="1:9" x14ac:dyDescent="0.2">
      <c r="A1504" s="73">
        <v>159</v>
      </c>
      <c r="B1504" s="61">
        <f>Obv!C48</f>
        <v>37</v>
      </c>
      <c r="C1504" s="61">
        <f>Obv!D48</f>
        <v>1609770</v>
      </c>
      <c r="D1504" s="61">
        <v>0</v>
      </c>
      <c r="E1504" s="61">
        <v>0</v>
      </c>
      <c r="F1504" s="61">
        <v>0</v>
      </c>
      <c r="G1504" s="59">
        <f t="shared" si="53"/>
        <v>59561.49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391369</v>
      </c>
      <c r="D1510" s="61">
        <v>0</v>
      </c>
      <c r="E1510" s="61">
        <v>0</v>
      </c>
      <c r="F1510" s="61">
        <v>0</v>
      </c>
      <c r="G1510" s="59">
        <f t="shared" si="53"/>
        <v>16828.866999999998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370550</v>
      </c>
      <c r="D1516" s="61">
        <v>0</v>
      </c>
      <c r="E1516" s="61">
        <v>0</v>
      </c>
      <c r="F1516" s="61">
        <v>0</v>
      </c>
      <c r="G1516" s="59">
        <f t="shared" si="53"/>
        <v>18156.95</v>
      </c>
      <c r="H1516" s="59">
        <f t="shared" si="54"/>
        <v>0</v>
      </c>
      <c r="I1516" s="60"/>
    </row>
    <row r="1517" spans="1:9" x14ac:dyDescent="0.2">
      <c r="A1517" s="73">
        <v>159</v>
      </c>
      <c r="B1517" s="61">
        <f>Obv!C61</f>
        <v>50</v>
      </c>
      <c r="C1517" s="61">
        <f>Obv!D61</f>
        <v>370550</v>
      </c>
      <c r="D1517" s="61">
        <v>0</v>
      </c>
      <c r="E1517" s="61">
        <v>0</v>
      </c>
      <c r="F1517" s="61">
        <v>0</v>
      </c>
      <c r="G1517" s="59">
        <f t="shared" si="53"/>
        <v>18527.5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375</v>
      </c>
      <c r="D1521" s="61">
        <v>0</v>
      </c>
      <c r="E1521" s="61">
        <v>0</v>
      </c>
      <c r="F1521" s="61">
        <v>0</v>
      </c>
      <c r="G1521" s="59">
        <f t="shared" si="53"/>
        <v>20.25</v>
      </c>
      <c r="H1521" s="59">
        <f t="shared" si="54"/>
        <v>0</v>
      </c>
      <c r="I1521" s="60"/>
    </row>
    <row r="1522" spans="1:9" x14ac:dyDescent="0.2">
      <c r="A1522" s="73">
        <v>159</v>
      </c>
      <c r="B1522" s="61">
        <f>Obv!C66</f>
        <v>55</v>
      </c>
      <c r="C1522" s="61">
        <f>Obv!D66</f>
        <v>375</v>
      </c>
      <c r="D1522" s="61">
        <v>0</v>
      </c>
      <c r="E1522" s="61">
        <v>0</v>
      </c>
      <c r="F1522" s="61">
        <v>0</v>
      </c>
      <c r="G1522" s="59">
        <f t="shared" si="53"/>
        <v>20.625</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20444</v>
      </c>
      <c r="D1541" s="61">
        <v>0</v>
      </c>
      <c r="E1541" s="61">
        <v>0</v>
      </c>
      <c r="F1541" s="61">
        <v>0</v>
      </c>
      <c r="G1541" s="59">
        <f t="shared" si="55"/>
        <v>1512.856</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20444</v>
      </c>
      <c r="D1543" s="61">
        <v>0</v>
      </c>
      <c r="E1543" s="61">
        <v>0</v>
      </c>
      <c r="F1543" s="61">
        <v>0</v>
      </c>
      <c r="G1543" s="59">
        <f t="shared" si="55"/>
        <v>1553.7439999999999</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1218401</v>
      </c>
      <c r="D1546" s="61">
        <v>0</v>
      </c>
      <c r="E1546" s="61">
        <v>0</v>
      </c>
      <c r="F1546" s="61">
        <v>0</v>
      </c>
      <c r="G1546" s="59">
        <f t="shared" si="55"/>
        <v>96253.679000000004</v>
      </c>
      <c r="H1546" s="59">
        <f t="shared" si="56"/>
        <v>0</v>
      </c>
      <c r="I1546" s="60"/>
    </row>
    <row r="1547" spans="1:9" x14ac:dyDescent="0.2">
      <c r="A1547" s="73">
        <v>159</v>
      </c>
      <c r="B1547" s="61">
        <f>Obv!C91</f>
        <v>80</v>
      </c>
      <c r="C1547" s="61">
        <f>Obv!D91</f>
        <v>1218401</v>
      </c>
      <c r="D1547" s="61">
        <v>0</v>
      </c>
      <c r="E1547" s="61">
        <v>0</v>
      </c>
      <c r="F1547" s="61">
        <v>0</v>
      </c>
      <c r="G1547" s="59">
        <f t="shared" si="55"/>
        <v>97472.08</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4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10</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18952</v>
      </c>
      <c r="C6" s="12"/>
      <c r="D6" s="360" t="s">
        <v>3128</v>
      </c>
      <c r="E6" s="361"/>
      <c r="F6" s="15" t="s">
        <v>237</v>
      </c>
      <c r="G6" s="12"/>
      <c r="H6" s="12"/>
      <c r="I6" s="12"/>
      <c r="J6" s="368">
        <f>SUM(Skriveni!G2:G1561)</f>
        <v>190724471.78499997</v>
      </c>
      <c r="K6" s="368"/>
    </row>
    <row r="7" spans="1:11" ht="3" customHeight="1" x14ac:dyDescent="0.2">
      <c r="A7" s="12"/>
      <c r="B7" s="12"/>
      <c r="C7" s="12"/>
      <c r="D7" s="12"/>
      <c r="E7" s="12"/>
      <c r="F7" s="12"/>
      <c r="G7" s="12"/>
      <c r="H7" s="12"/>
      <c r="I7" s="12"/>
      <c r="J7" s="12"/>
      <c r="K7" s="12"/>
    </row>
    <row r="8" spans="1:11" ht="15" customHeight="1" x14ac:dyDescent="0.2">
      <c r="A8" s="22" t="s">
        <v>3125</v>
      </c>
      <c r="B8" s="27">
        <v>3792242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33000</v>
      </c>
      <c r="C12" s="357" t="s">
        <v>2503</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98535659256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491</v>
      </c>
      <c r="C22" s="351" t="str">
        <f>IF(B22&gt;0, "Županija: " &amp; LOOKUP(H2,A83:A103,B83:B103) &amp; ", grad/općina: " &amp; LOOKUP(B22,A107:A663,B107:B663),"Šifra grada/općine nije upisana")</f>
        <v>Županija: VIROVITIČKO-PODRAVSKA, grad/općina: VIROVITICA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4297</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6305771</v>
      </c>
      <c r="K39" s="114">
        <f>PRRAS!E12</f>
        <v>8799726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6263318</v>
      </c>
      <c r="K40" s="117">
        <f>PRRAS!E159</f>
        <v>6769209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58838</v>
      </c>
      <c r="K42" s="120">
        <f>PRRAS!E649</f>
        <v>1510504</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7799611</v>
      </c>
      <c r="K43" s="114">
        <f>Bil!E13</f>
        <v>10910971</v>
      </c>
    </row>
    <row r="44" spans="1:11" ht="12.95" customHeight="1" x14ac:dyDescent="0.2">
      <c r="A44" s="371"/>
      <c r="B44" s="376" t="str">
        <f>Bil!B74</f>
        <v>Financijska imovina (AOP 064+073+081+112+128+140+157+158)</v>
      </c>
      <c r="C44" s="401"/>
      <c r="D44" s="401"/>
      <c r="E44" s="401"/>
      <c r="F44" s="401"/>
      <c r="G44" s="401"/>
      <c r="H44" s="401"/>
      <c r="I44" s="115">
        <f>Bil!C74</f>
        <v>63</v>
      </c>
      <c r="J44" s="116">
        <f>Bil!D74</f>
        <v>83386</v>
      </c>
      <c r="K44" s="117">
        <f>Bil!E74</f>
        <v>1699081</v>
      </c>
    </row>
    <row r="45" spans="1:11" ht="12.95" customHeight="1" x14ac:dyDescent="0.2">
      <c r="A45" s="371"/>
      <c r="B45" s="376" t="str">
        <f>Bil!B174</f>
        <v xml:space="preserve">Obveze (AOP 164+175+176+192+220) </v>
      </c>
      <c r="C45" s="401"/>
      <c r="D45" s="401"/>
      <c r="E45" s="401"/>
      <c r="F45" s="401"/>
      <c r="G45" s="401"/>
      <c r="H45" s="401"/>
      <c r="I45" s="115">
        <f>Bil!C174</f>
        <v>163</v>
      </c>
      <c r="J45" s="116">
        <f>Bil!D174</f>
        <v>72077</v>
      </c>
      <c r="K45" s="117">
        <f>Bil!E174</f>
        <v>1609770</v>
      </c>
    </row>
    <row r="46" spans="1:11" ht="12.95" customHeight="1" x14ac:dyDescent="0.2">
      <c r="A46" s="372"/>
      <c r="B46" s="390" t="str">
        <f>Bil!B234</f>
        <v>Vlastiti izvori (224 + 232 - 236 + 240 do 242)</v>
      </c>
      <c r="C46" s="391"/>
      <c r="D46" s="391"/>
      <c r="E46" s="391"/>
      <c r="F46" s="391"/>
      <c r="G46" s="391"/>
      <c r="H46" s="391"/>
      <c r="I46" s="118">
        <f>Bil!C234</f>
        <v>223</v>
      </c>
      <c r="J46" s="119">
        <f>Bil!D234</f>
        <v>7810920</v>
      </c>
      <c r="K46" s="120">
        <f>Bil!E234</f>
        <v>11000282</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6310989</v>
      </c>
      <c r="K50" s="117">
        <f>RasF!E121</f>
        <v>10253030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6310989</v>
      </c>
      <c r="K51" s="120">
        <f>RasF!E148</f>
        <v>10253030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4940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4940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72077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1609770</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1609770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672" sqref="D67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18952</v>
      </c>
      <c r="C4" s="414"/>
      <c r="D4" s="414"/>
      <c r="E4" s="415">
        <f>SUM(Skriveni!G2:G976)</f>
        <v>118843342.06299995</v>
      </c>
      <c r="F4" s="416"/>
    </row>
    <row r="5" spans="1:7" s="23" customFormat="1" ht="15" customHeight="1" x14ac:dyDescent="0.2">
      <c r="B5" s="413" t="str">
        <f>"Naziv: "&amp;IF(RefStr!B10&lt;&gt;"",RefStr!B10,"_______________________________________")</f>
        <v>Naziv: GIMNAZIJA PETRA PRERADOVIĆA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6305771</v>
      </c>
      <c r="E12" s="147">
        <f>E13+E50+E56+E85+E116+E134+E141+E147</f>
        <v>8799726</v>
      </c>
      <c r="F12" s="148">
        <f>IF(D12&lt;&gt;0,IF(E12/D12&gt;=100,"&gt;&gt;100",E12/D12*100),"-")</f>
        <v>139.55035791816735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5416378</v>
      </c>
      <c r="E56" s="147">
        <f>E57+E60+E65+E68+E71+E74+E77+E80</f>
        <v>7062200</v>
      </c>
      <c r="F56" s="150">
        <f t="shared" si="0"/>
        <v>130.38602549526638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5322</v>
      </c>
      <c r="E65" s="147">
        <f>SUM(E66:E67)</f>
        <v>30000</v>
      </c>
      <c r="F65" s="150">
        <f t="shared" si="0"/>
        <v>563.69785794813981</v>
      </c>
    </row>
    <row r="66" spans="1:6" s="8" customFormat="1" x14ac:dyDescent="0.2">
      <c r="A66" s="145">
        <v>6331</v>
      </c>
      <c r="B66" s="146" t="s">
        <v>3697</v>
      </c>
      <c r="C66" s="345">
        <v>55</v>
      </c>
      <c r="D66" s="149">
        <v>5322</v>
      </c>
      <c r="E66" s="149">
        <v>30000</v>
      </c>
      <c r="F66" s="148">
        <f t="shared" si="0"/>
        <v>563.69785794813981</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4078</v>
      </c>
      <c r="E68" s="147">
        <f>SUM(E69:E70)</f>
        <v>7314</v>
      </c>
      <c r="F68" s="150">
        <f t="shared" si="0"/>
        <v>179.35262383521334</v>
      </c>
    </row>
    <row r="69" spans="1:6" s="8" customFormat="1" x14ac:dyDescent="0.2">
      <c r="A69" s="145">
        <v>6341</v>
      </c>
      <c r="B69" s="146" t="s">
        <v>3699</v>
      </c>
      <c r="C69" s="345">
        <v>58</v>
      </c>
      <c r="D69" s="149">
        <v>4078</v>
      </c>
      <c r="E69" s="149">
        <v>7314</v>
      </c>
      <c r="F69" s="148">
        <f t="shared" si="0"/>
        <v>179.35262383521334</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5233743</v>
      </c>
      <c r="E74" s="147">
        <f>SUM(E75:E76)</f>
        <v>5648077</v>
      </c>
      <c r="F74" s="150">
        <f t="shared" si="0"/>
        <v>107.91659047836319</v>
      </c>
    </row>
    <row r="75" spans="1:6" s="8" customFormat="1" x14ac:dyDescent="0.2">
      <c r="A75" s="145" t="s">
        <v>1142</v>
      </c>
      <c r="B75" s="146" t="s">
        <v>3980</v>
      </c>
      <c r="C75" s="345">
        <v>64</v>
      </c>
      <c r="D75" s="149">
        <v>5233743</v>
      </c>
      <c r="E75" s="149">
        <v>5648077</v>
      </c>
      <c r="F75" s="148">
        <f t="shared" si="0"/>
        <v>107.91659047836319</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173235</v>
      </c>
      <c r="E77" s="147">
        <f>SUM(E78:E79)</f>
        <v>1376809</v>
      </c>
      <c r="F77" s="150">
        <f t="shared" si="0"/>
        <v>794.76376021011924</v>
      </c>
    </row>
    <row r="78" spans="1:6" s="8" customFormat="1" x14ac:dyDescent="0.2">
      <c r="A78" s="145" t="s">
        <v>3984</v>
      </c>
      <c r="B78" s="146" t="s">
        <v>920</v>
      </c>
      <c r="C78" s="345">
        <v>67</v>
      </c>
      <c r="D78" s="149">
        <v>173235</v>
      </c>
      <c r="E78" s="149">
        <v>1376809</v>
      </c>
      <c r="F78" s="148">
        <f t="shared" ref="F78:F141" si="1">IF(D78&lt;&gt;0,IF(E78/D78&gt;=100,"&gt;&gt;100",E78/D78*100),"-")</f>
        <v>794.76376021011924</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v>
      </c>
      <c r="E85" s="147">
        <f>E86+E94+E101+E109</f>
        <v>5</v>
      </c>
      <c r="F85" s="150">
        <f t="shared" si="1"/>
        <v>125</v>
      </c>
    </row>
    <row r="86" spans="1:6" s="8" customFormat="1" x14ac:dyDescent="0.2">
      <c r="A86" s="145">
        <v>641</v>
      </c>
      <c r="B86" s="146" t="s">
        <v>929</v>
      </c>
      <c r="C86" s="345">
        <v>75</v>
      </c>
      <c r="D86" s="147">
        <f>SUM(D87:D93)</f>
        <v>4</v>
      </c>
      <c r="E86" s="147">
        <f>SUM(E87:E93)</f>
        <v>5</v>
      </c>
      <c r="F86" s="150">
        <f t="shared" si="1"/>
        <v>125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v>
      </c>
      <c r="E88" s="149">
        <v>5</v>
      </c>
      <c r="F88" s="148">
        <f t="shared" si="1"/>
        <v>125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128826</v>
      </c>
      <c r="E116" s="147">
        <f>E117+E122+E130</f>
        <v>132960</v>
      </c>
      <c r="F116" s="150">
        <f t="shared" si="1"/>
        <v>103.20897955381679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128826</v>
      </c>
      <c r="E122" s="147">
        <f>SUM(E123:E129)</f>
        <v>132960</v>
      </c>
      <c r="F122" s="150">
        <f t="shared" si="1"/>
        <v>103.20897955381679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128826</v>
      </c>
      <c r="E127" s="149">
        <v>132960</v>
      </c>
      <c r="F127" s="148">
        <f t="shared" si="1"/>
        <v>103.20897955381679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76478</v>
      </c>
      <c r="E134" s="147">
        <f>E135+E138</f>
        <v>60168</v>
      </c>
      <c r="F134" s="150">
        <f t="shared" si="1"/>
        <v>78.673605481314894</v>
      </c>
    </row>
    <row r="135" spans="1:6" s="8" customFormat="1" x14ac:dyDescent="0.2">
      <c r="A135" s="145">
        <v>661</v>
      </c>
      <c r="B135" s="146" t="s">
        <v>425</v>
      </c>
      <c r="C135" s="345">
        <v>124</v>
      </c>
      <c r="D135" s="147">
        <f>SUM(D136:D137)</f>
        <v>66478</v>
      </c>
      <c r="E135" s="147">
        <f>SUM(E136:E137)</f>
        <v>47768</v>
      </c>
      <c r="F135" s="150">
        <f t="shared" si="1"/>
        <v>71.855350642317759</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66478</v>
      </c>
      <c r="E137" s="149">
        <v>47768</v>
      </c>
      <c r="F137" s="148">
        <f t="shared" si="1"/>
        <v>71.855350642317759</v>
      </c>
    </row>
    <row r="138" spans="1:6" s="8" customFormat="1" x14ac:dyDescent="0.2">
      <c r="A138" s="145">
        <v>663</v>
      </c>
      <c r="B138" s="151" t="s">
        <v>426</v>
      </c>
      <c r="C138" s="345">
        <v>127</v>
      </c>
      <c r="D138" s="147">
        <f>SUM(D139:D140)</f>
        <v>10000</v>
      </c>
      <c r="E138" s="147">
        <f>SUM(E139:E140)</f>
        <v>12400</v>
      </c>
      <c r="F138" s="150">
        <f t="shared" si="1"/>
        <v>124</v>
      </c>
    </row>
    <row r="139" spans="1:6" s="8" customFormat="1" x14ac:dyDescent="0.2">
      <c r="A139" s="145">
        <v>6631</v>
      </c>
      <c r="B139" s="146" t="s">
        <v>1502</v>
      </c>
      <c r="C139" s="345">
        <v>128</v>
      </c>
      <c r="D139" s="149">
        <v>10000</v>
      </c>
      <c r="E139" s="149">
        <v>12400</v>
      </c>
      <c r="F139" s="148">
        <f t="shared" si="1"/>
        <v>124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684085</v>
      </c>
      <c r="E141" s="147">
        <f>E142+E146</f>
        <v>1544393</v>
      </c>
      <c r="F141" s="150">
        <f t="shared" si="1"/>
        <v>225.76039527251731</v>
      </c>
    </row>
    <row r="142" spans="1:6" s="8" customFormat="1" ht="24" x14ac:dyDescent="0.2">
      <c r="A142" s="145">
        <v>671</v>
      </c>
      <c r="B142" s="154" t="s">
        <v>1672</v>
      </c>
      <c r="C142" s="345">
        <v>131</v>
      </c>
      <c r="D142" s="147">
        <f>SUM(D143:D145)</f>
        <v>684085</v>
      </c>
      <c r="E142" s="147">
        <f>SUM(E143:E145)</f>
        <v>1544393</v>
      </c>
      <c r="F142" s="150">
        <f t="shared" ref="F142:F205" si="2">IF(D142&lt;&gt;0,IF(E142/D142&gt;=100,"&gt;&gt;100",E142/D142*100),"-")</f>
        <v>225.76039527251731</v>
      </c>
    </row>
    <row r="143" spans="1:6" s="8" customFormat="1" x14ac:dyDescent="0.2">
      <c r="A143" s="145">
        <v>6711</v>
      </c>
      <c r="B143" s="146" t="s">
        <v>3582</v>
      </c>
      <c r="C143" s="345">
        <v>132</v>
      </c>
      <c r="D143" s="149">
        <v>684085</v>
      </c>
      <c r="E143" s="149">
        <v>1544393</v>
      </c>
      <c r="F143" s="148">
        <f t="shared" si="2"/>
        <v>225.76039527251731</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6263318</v>
      </c>
      <c r="E159" s="147">
        <f>E160+E171+E204+E223+E232+E257+E268</f>
        <v>6769209</v>
      </c>
      <c r="F159" s="150">
        <f t="shared" si="2"/>
        <v>108.07704478680469</v>
      </c>
    </row>
    <row r="160" spans="1:6" s="8" customFormat="1" x14ac:dyDescent="0.2">
      <c r="A160" s="145">
        <v>31</v>
      </c>
      <c r="B160" s="146" t="s">
        <v>431</v>
      </c>
      <c r="C160" s="345">
        <v>149</v>
      </c>
      <c r="D160" s="147">
        <f>D161+D166+D167</f>
        <v>5298959</v>
      </c>
      <c r="E160" s="147">
        <f>E161+E166+E167</f>
        <v>5639597</v>
      </c>
      <c r="F160" s="150">
        <f t="shared" si="2"/>
        <v>106.42839470922496</v>
      </c>
    </row>
    <row r="161" spans="1:6" s="8" customFormat="1" x14ac:dyDescent="0.2">
      <c r="A161" s="145">
        <v>311</v>
      </c>
      <c r="B161" s="146" t="s">
        <v>432</v>
      </c>
      <c r="C161" s="345">
        <v>150</v>
      </c>
      <c r="D161" s="147">
        <f>SUM(D162:D165)</f>
        <v>4373689</v>
      </c>
      <c r="E161" s="147">
        <f>SUM(E162:E165)</f>
        <v>4649503</v>
      </c>
      <c r="F161" s="150">
        <f t="shared" si="2"/>
        <v>106.3062097007812</v>
      </c>
    </row>
    <row r="162" spans="1:6" s="8" customFormat="1" x14ac:dyDescent="0.2">
      <c r="A162" s="145">
        <v>3111</v>
      </c>
      <c r="B162" s="146" t="s">
        <v>385</v>
      </c>
      <c r="C162" s="345">
        <v>151</v>
      </c>
      <c r="D162" s="149">
        <v>4373689</v>
      </c>
      <c r="E162" s="149">
        <v>4649503</v>
      </c>
      <c r="F162" s="148">
        <f t="shared" si="2"/>
        <v>106.3062097007812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175698</v>
      </c>
      <c r="E166" s="149">
        <v>190018</v>
      </c>
      <c r="F166" s="148">
        <f t="shared" si="2"/>
        <v>108.15034889412513</v>
      </c>
    </row>
    <row r="167" spans="1:6" s="8" customFormat="1" x14ac:dyDescent="0.2">
      <c r="A167" s="145">
        <v>313</v>
      </c>
      <c r="B167" s="146" t="s">
        <v>2853</v>
      </c>
      <c r="C167" s="345">
        <v>156</v>
      </c>
      <c r="D167" s="147">
        <f>SUM(D168:D170)</f>
        <v>749572</v>
      </c>
      <c r="E167" s="147">
        <f>SUM(E168:E170)</f>
        <v>800076</v>
      </c>
      <c r="F167" s="150">
        <f t="shared" si="2"/>
        <v>106.73771165411728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675486</v>
      </c>
      <c r="E169" s="149">
        <v>720999</v>
      </c>
      <c r="F169" s="148">
        <f t="shared" si="2"/>
        <v>106.73781543955019</v>
      </c>
    </row>
    <row r="170" spans="1:6" s="8" customFormat="1" x14ac:dyDescent="0.2">
      <c r="A170" s="145">
        <v>3133</v>
      </c>
      <c r="B170" s="146" t="s">
        <v>264</v>
      </c>
      <c r="C170" s="345">
        <v>159</v>
      </c>
      <c r="D170" s="149">
        <v>74086</v>
      </c>
      <c r="E170" s="149">
        <v>79077</v>
      </c>
      <c r="F170" s="148">
        <f t="shared" si="2"/>
        <v>106.7367653807737</v>
      </c>
    </row>
    <row r="171" spans="1:6" s="8" customFormat="1" x14ac:dyDescent="0.2">
      <c r="A171" s="145">
        <v>32</v>
      </c>
      <c r="B171" s="146" t="s">
        <v>433</v>
      </c>
      <c r="C171" s="345">
        <v>160</v>
      </c>
      <c r="D171" s="147">
        <f>D172+D177+D185+D195+D196</f>
        <v>871994</v>
      </c>
      <c r="E171" s="147">
        <f>E172+E177+E185+E195+E196</f>
        <v>1125599</v>
      </c>
      <c r="F171" s="150">
        <f t="shared" si="2"/>
        <v>129.08334231657557</v>
      </c>
    </row>
    <row r="172" spans="1:6" s="8" customFormat="1" x14ac:dyDescent="0.2">
      <c r="A172" s="145">
        <v>321</v>
      </c>
      <c r="B172" s="146" t="s">
        <v>3359</v>
      </c>
      <c r="C172" s="345">
        <v>161</v>
      </c>
      <c r="D172" s="147">
        <f>SUM(D173:D176)</f>
        <v>136653</v>
      </c>
      <c r="E172" s="147">
        <f>SUM(E173:E176)</f>
        <v>159450</v>
      </c>
      <c r="F172" s="150">
        <f t="shared" si="2"/>
        <v>116.68239994731179</v>
      </c>
    </row>
    <row r="173" spans="1:6" s="8" customFormat="1" x14ac:dyDescent="0.2">
      <c r="A173" s="145">
        <v>3211</v>
      </c>
      <c r="B173" s="146" t="s">
        <v>3243</v>
      </c>
      <c r="C173" s="345">
        <v>162</v>
      </c>
      <c r="D173" s="149">
        <v>54454</v>
      </c>
      <c r="E173" s="149">
        <v>48789</v>
      </c>
      <c r="F173" s="148">
        <f t="shared" si="2"/>
        <v>89.596723840305586</v>
      </c>
    </row>
    <row r="174" spans="1:6" s="8" customFormat="1" x14ac:dyDescent="0.2">
      <c r="A174" s="145">
        <v>3212</v>
      </c>
      <c r="B174" s="146" t="s">
        <v>108</v>
      </c>
      <c r="C174" s="345">
        <v>163</v>
      </c>
      <c r="D174" s="149">
        <v>78577</v>
      </c>
      <c r="E174" s="149">
        <v>101874</v>
      </c>
      <c r="F174" s="148">
        <f t="shared" si="2"/>
        <v>129.6486249156878</v>
      </c>
    </row>
    <row r="175" spans="1:6" s="8" customFormat="1" x14ac:dyDescent="0.2">
      <c r="A175" s="145">
        <v>3213</v>
      </c>
      <c r="B175" s="146" t="s">
        <v>2999</v>
      </c>
      <c r="C175" s="345">
        <v>164</v>
      </c>
      <c r="D175" s="149">
        <v>1260</v>
      </c>
      <c r="E175" s="149">
        <v>5175</v>
      </c>
      <c r="F175" s="148">
        <f t="shared" si="2"/>
        <v>410.71428571428567</v>
      </c>
    </row>
    <row r="176" spans="1:6" s="8" customFormat="1" x14ac:dyDescent="0.2">
      <c r="A176" s="145">
        <v>3214</v>
      </c>
      <c r="B176" s="146" t="s">
        <v>2998</v>
      </c>
      <c r="C176" s="345">
        <v>165</v>
      </c>
      <c r="D176" s="149">
        <v>2362</v>
      </c>
      <c r="E176" s="149">
        <v>3612</v>
      </c>
      <c r="F176" s="148">
        <f t="shared" si="2"/>
        <v>152.92125317527518</v>
      </c>
    </row>
    <row r="177" spans="1:6" s="8" customFormat="1" x14ac:dyDescent="0.2">
      <c r="A177" s="145">
        <v>322</v>
      </c>
      <c r="B177" s="146" t="s">
        <v>3360</v>
      </c>
      <c r="C177" s="345">
        <v>166</v>
      </c>
      <c r="D177" s="147">
        <f>SUM(D178:D184)</f>
        <v>324832</v>
      </c>
      <c r="E177" s="147">
        <f>SUM(E178:E184)</f>
        <v>327186</v>
      </c>
      <c r="F177" s="150">
        <f t="shared" si="2"/>
        <v>100.72468229731062</v>
      </c>
    </row>
    <row r="178" spans="1:6" s="8" customFormat="1" x14ac:dyDescent="0.2">
      <c r="A178" s="145">
        <v>3221</v>
      </c>
      <c r="B178" s="146" t="s">
        <v>3000</v>
      </c>
      <c r="C178" s="345">
        <v>167</v>
      </c>
      <c r="D178" s="149">
        <v>50792</v>
      </c>
      <c r="E178" s="149">
        <v>71959</v>
      </c>
      <c r="F178" s="148">
        <f t="shared" si="2"/>
        <v>141.67388565128368</v>
      </c>
    </row>
    <row r="179" spans="1:6" s="8" customFormat="1" x14ac:dyDescent="0.2">
      <c r="A179" s="145">
        <v>3222</v>
      </c>
      <c r="B179" s="146" t="s">
        <v>3001</v>
      </c>
      <c r="C179" s="345">
        <v>168</v>
      </c>
      <c r="D179" s="149">
        <v>8177</v>
      </c>
      <c r="E179" s="149">
        <v>11242</v>
      </c>
      <c r="F179" s="148">
        <f t="shared" si="2"/>
        <v>137.48318454200808</v>
      </c>
    </row>
    <row r="180" spans="1:6" s="8" customFormat="1" x14ac:dyDescent="0.2">
      <c r="A180" s="145">
        <v>3223</v>
      </c>
      <c r="B180" s="146" t="s">
        <v>3002</v>
      </c>
      <c r="C180" s="345">
        <v>169</v>
      </c>
      <c r="D180" s="149">
        <v>254175</v>
      </c>
      <c r="E180" s="149">
        <v>224227</v>
      </c>
      <c r="F180" s="148">
        <f t="shared" si="2"/>
        <v>88.217566637159436</v>
      </c>
    </row>
    <row r="181" spans="1:6" s="8" customFormat="1" x14ac:dyDescent="0.2">
      <c r="A181" s="145">
        <v>3224</v>
      </c>
      <c r="B181" s="146" t="s">
        <v>2236</v>
      </c>
      <c r="C181" s="345">
        <v>170</v>
      </c>
      <c r="D181" s="149">
        <v>9101</v>
      </c>
      <c r="E181" s="149">
        <v>15458</v>
      </c>
      <c r="F181" s="148">
        <f t="shared" si="2"/>
        <v>169.8494670915284</v>
      </c>
    </row>
    <row r="182" spans="1:6" s="8" customFormat="1" x14ac:dyDescent="0.2">
      <c r="A182" s="145">
        <v>3225</v>
      </c>
      <c r="B182" s="146" t="s">
        <v>504</v>
      </c>
      <c r="C182" s="345">
        <v>171</v>
      </c>
      <c r="D182" s="149">
        <v>1125</v>
      </c>
      <c r="E182" s="149">
        <v>2599</v>
      </c>
      <c r="F182" s="148">
        <f t="shared" si="2"/>
        <v>231.02222222222224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1462</v>
      </c>
      <c r="E184" s="149">
        <v>1701</v>
      </c>
      <c r="F184" s="148">
        <f t="shared" si="2"/>
        <v>116.34746922024624</v>
      </c>
    </row>
    <row r="185" spans="1:6" s="8" customFormat="1" x14ac:dyDescent="0.2">
      <c r="A185" s="145">
        <v>323</v>
      </c>
      <c r="B185" s="146" t="s">
        <v>2312</v>
      </c>
      <c r="C185" s="345">
        <v>174</v>
      </c>
      <c r="D185" s="147">
        <f>SUM(D186:D194)</f>
        <v>342327</v>
      </c>
      <c r="E185" s="147">
        <f>SUM(E186:E194)</f>
        <v>569784</v>
      </c>
      <c r="F185" s="150">
        <f t="shared" si="2"/>
        <v>166.44436459876084</v>
      </c>
    </row>
    <row r="186" spans="1:6" s="8" customFormat="1" x14ac:dyDescent="0.2">
      <c r="A186" s="145">
        <v>3231</v>
      </c>
      <c r="B186" s="146" t="s">
        <v>855</v>
      </c>
      <c r="C186" s="345">
        <v>175</v>
      </c>
      <c r="D186" s="149">
        <v>48457</v>
      </c>
      <c r="E186" s="149">
        <v>52189</v>
      </c>
      <c r="F186" s="148">
        <f t="shared" si="2"/>
        <v>107.70167364880203</v>
      </c>
    </row>
    <row r="187" spans="1:6" s="8" customFormat="1" x14ac:dyDescent="0.2">
      <c r="A187" s="145">
        <v>3232</v>
      </c>
      <c r="B187" s="146" t="s">
        <v>3870</v>
      </c>
      <c r="C187" s="345">
        <v>176</v>
      </c>
      <c r="D187" s="149">
        <v>172255</v>
      </c>
      <c r="E187" s="149">
        <v>411493</v>
      </c>
      <c r="F187" s="148">
        <f t="shared" si="2"/>
        <v>238.88595396360049</v>
      </c>
    </row>
    <row r="188" spans="1:6" s="8" customFormat="1" x14ac:dyDescent="0.2">
      <c r="A188" s="145">
        <v>3233</v>
      </c>
      <c r="B188" s="146" t="s">
        <v>3871</v>
      </c>
      <c r="C188" s="345">
        <v>177</v>
      </c>
      <c r="D188" s="149">
        <v>25132</v>
      </c>
      <c r="E188" s="149">
        <v>23776</v>
      </c>
      <c r="F188" s="148">
        <f t="shared" si="2"/>
        <v>94.604488301766679</v>
      </c>
    </row>
    <row r="189" spans="1:6" s="8" customFormat="1" x14ac:dyDescent="0.2">
      <c r="A189" s="145">
        <v>3234</v>
      </c>
      <c r="B189" s="146" t="s">
        <v>3872</v>
      </c>
      <c r="C189" s="345">
        <v>178</v>
      </c>
      <c r="D189" s="149">
        <v>63353</v>
      </c>
      <c r="E189" s="149">
        <v>63348</v>
      </c>
      <c r="F189" s="148">
        <f t="shared" si="2"/>
        <v>99.992107713920419</v>
      </c>
    </row>
    <row r="190" spans="1:6" s="8" customFormat="1" x14ac:dyDescent="0.2">
      <c r="A190" s="145">
        <v>3235</v>
      </c>
      <c r="B190" s="146" t="s">
        <v>3873</v>
      </c>
      <c r="C190" s="345">
        <v>179</v>
      </c>
      <c r="D190" s="149">
        <v>13041</v>
      </c>
      <c r="E190" s="149">
        <v>9366</v>
      </c>
      <c r="F190" s="148">
        <f t="shared" si="2"/>
        <v>71.81964573268921</v>
      </c>
    </row>
    <row r="191" spans="1:6" s="8" customFormat="1" x14ac:dyDescent="0.2">
      <c r="A191" s="145">
        <v>3236</v>
      </c>
      <c r="B191" s="146" t="s">
        <v>3874</v>
      </c>
      <c r="C191" s="345">
        <v>180</v>
      </c>
      <c r="D191" s="149">
        <v>9500</v>
      </c>
      <c r="E191" s="149">
        <v>7500</v>
      </c>
      <c r="F191" s="148">
        <f t="shared" si="2"/>
        <v>78.94736842105263</v>
      </c>
    </row>
    <row r="192" spans="1:6" s="8" customFormat="1" x14ac:dyDescent="0.2">
      <c r="A192" s="145">
        <v>3237</v>
      </c>
      <c r="B192" s="146" t="s">
        <v>3875</v>
      </c>
      <c r="C192" s="345">
        <v>181</v>
      </c>
      <c r="D192" s="149">
        <v>3443</v>
      </c>
      <c r="E192" s="149"/>
      <c r="F192" s="148">
        <f t="shared" si="2"/>
        <v>0</v>
      </c>
    </row>
    <row r="193" spans="1:6" s="8" customFormat="1" x14ac:dyDescent="0.2">
      <c r="A193" s="145">
        <v>3238</v>
      </c>
      <c r="B193" s="146" t="s">
        <v>702</v>
      </c>
      <c r="C193" s="345">
        <v>182</v>
      </c>
      <c r="D193" s="149">
        <v>1564</v>
      </c>
      <c r="E193" s="149">
        <v>2029</v>
      </c>
      <c r="F193" s="148">
        <f t="shared" si="2"/>
        <v>129.73145780051152</v>
      </c>
    </row>
    <row r="194" spans="1:6" s="8" customFormat="1" x14ac:dyDescent="0.2">
      <c r="A194" s="145">
        <v>3239</v>
      </c>
      <c r="B194" s="146" t="s">
        <v>703</v>
      </c>
      <c r="C194" s="345">
        <v>183</v>
      </c>
      <c r="D194" s="149">
        <v>5582</v>
      </c>
      <c r="E194" s="149">
        <v>83</v>
      </c>
      <c r="F194" s="148">
        <f t="shared" si="2"/>
        <v>1.4869222500895736</v>
      </c>
    </row>
    <row r="195" spans="1:6" s="8" customFormat="1" x14ac:dyDescent="0.2">
      <c r="A195" s="145">
        <v>324</v>
      </c>
      <c r="B195" s="146" t="s">
        <v>3584</v>
      </c>
      <c r="C195" s="345">
        <v>184</v>
      </c>
      <c r="D195" s="149">
        <v>4831</v>
      </c>
      <c r="E195" s="149">
        <v>5269</v>
      </c>
      <c r="F195" s="148">
        <f t="shared" si="2"/>
        <v>109.06644587042021</v>
      </c>
    </row>
    <row r="196" spans="1:6" s="8" customFormat="1" x14ac:dyDescent="0.2">
      <c r="A196" s="145">
        <v>329</v>
      </c>
      <c r="B196" s="146" t="s">
        <v>434</v>
      </c>
      <c r="C196" s="345">
        <v>185</v>
      </c>
      <c r="D196" s="147">
        <f>SUM(D197:D203)</f>
        <v>63351</v>
      </c>
      <c r="E196" s="147">
        <f>SUM(E197:E203)</f>
        <v>63910</v>
      </c>
      <c r="F196" s="150">
        <f t="shared" si="2"/>
        <v>100.88238543985099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16360</v>
      </c>
      <c r="E198" s="149">
        <v>15080</v>
      </c>
      <c r="F198" s="148">
        <f t="shared" si="2"/>
        <v>92.1760391198044</v>
      </c>
    </row>
    <row r="199" spans="1:6" s="8" customFormat="1" x14ac:dyDescent="0.2">
      <c r="A199" s="145">
        <v>3293</v>
      </c>
      <c r="B199" s="146" t="s">
        <v>1967</v>
      </c>
      <c r="C199" s="345">
        <v>188</v>
      </c>
      <c r="D199" s="149">
        <v>1835</v>
      </c>
      <c r="E199" s="149">
        <v>1902</v>
      </c>
      <c r="F199" s="148">
        <f t="shared" si="2"/>
        <v>103.65122615803814</v>
      </c>
    </row>
    <row r="200" spans="1:6" s="8" customFormat="1" x14ac:dyDescent="0.2">
      <c r="A200" s="145">
        <v>3294</v>
      </c>
      <c r="B200" s="146" t="s">
        <v>2313</v>
      </c>
      <c r="C200" s="345">
        <v>189</v>
      </c>
      <c r="D200" s="149">
        <v>4250</v>
      </c>
      <c r="E200" s="149">
        <v>4250</v>
      </c>
      <c r="F200" s="148">
        <f t="shared" si="2"/>
        <v>100</v>
      </c>
    </row>
    <row r="201" spans="1:6" s="8" customFormat="1" x14ac:dyDescent="0.2">
      <c r="A201" s="145">
        <v>3295</v>
      </c>
      <c r="B201" s="146" t="s">
        <v>3585</v>
      </c>
      <c r="C201" s="345">
        <v>190</v>
      </c>
      <c r="D201" s="149">
        <v>13197</v>
      </c>
      <c r="E201" s="149">
        <v>15471</v>
      </c>
      <c r="F201" s="148">
        <f t="shared" si="2"/>
        <v>117.23118890656967</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27709</v>
      </c>
      <c r="E203" s="149">
        <v>27207</v>
      </c>
      <c r="F203" s="148">
        <f t="shared" si="2"/>
        <v>98.188314266122916</v>
      </c>
    </row>
    <row r="204" spans="1:6" s="8" customFormat="1" x14ac:dyDescent="0.2">
      <c r="A204" s="145">
        <v>34</v>
      </c>
      <c r="B204" s="151" t="s">
        <v>435</v>
      </c>
      <c r="C204" s="345">
        <v>193</v>
      </c>
      <c r="D204" s="147">
        <f>D205+D210+D218</f>
        <v>6958</v>
      </c>
      <c r="E204" s="147">
        <f>E205+E210+E218</f>
        <v>4013</v>
      </c>
      <c r="F204" s="150">
        <f t="shared" si="2"/>
        <v>57.674619143432018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6958</v>
      </c>
      <c r="E218" s="147">
        <f>SUM(E219:E222)</f>
        <v>4013</v>
      </c>
      <c r="F218" s="150">
        <f t="shared" si="3"/>
        <v>57.674619143432018</v>
      </c>
    </row>
    <row r="219" spans="1:6" s="8" customFormat="1" x14ac:dyDescent="0.2">
      <c r="A219" s="145">
        <v>3431</v>
      </c>
      <c r="B219" s="151" t="s">
        <v>3587</v>
      </c>
      <c r="C219" s="345">
        <v>208</v>
      </c>
      <c r="D219" s="149">
        <v>3259</v>
      </c>
      <c r="E219" s="149">
        <v>3984</v>
      </c>
      <c r="F219" s="148">
        <f t="shared" si="3"/>
        <v>122.24608775698067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3699</v>
      </c>
      <c r="E221" s="149">
        <v>29</v>
      </c>
      <c r="F221" s="148">
        <f t="shared" si="3"/>
        <v>0.78399567450662344</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85407</v>
      </c>
      <c r="E232" s="147">
        <f>E233+E236+E239+E242+E245+E249+E252</f>
        <v>0</v>
      </c>
      <c r="F232" s="150">
        <f t="shared" si="3"/>
        <v>0</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85407</v>
      </c>
      <c r="E249" s="147">
        <f>SUM(E250:E251)</f>
        <v>0</v>
      </c>
      <c r="F249" s="150">
        <f t="shared" si="3"/>
        <v>0</v>
      </c>
    </row>
    <row r="250" spans="1:6" s="8" customFormat="1" x14ac:dyDescent="0.2">
      <c r="A250" s="145" t="s">
        <v>2718</v>
      </c>
      <c r="B250" s="146" t="s">
        <v>2719</v>
      </c>
      <c r="C250" s="345">
        <v>239</v>
      </c>
      <c r="D250" s="149">
        <v>85407</v>
      </c>
      <c r="E250" s="149"/>
      <c r="F250" s="148">
        <f t="shared" si="3"/>
        <v>0</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6263318</v>
      </c>
      <c r="E292" s="147">
        <f>E159-E290+E291</f>
        <v>6769209</v>
      </c>
      <c r="F292" s="150">
        <f t="shared" si="4"/>
        <v>108.07704478680469</v>
      </c>
    </row>
    <row r="293" spans="1:6" s="8" customFormat="1" x14ac:dyDescent="0.2">
      <c r="A293" s="145" t="s">
        <v>1215</v>
      </c>
      <c r="B293" s="146" t="s">
        <v>3441</v>
      </c>
      <c r="C293" s="345">
        <v>282</v>
      </c>
      <c r="D293" s="147">
        <f>IF(D12&gt;=D292,D12-D292,0)</f>
        <v>42453</v>
      </c>
      <c r="E293" s="147">
        <f>IF(E12&gt;=E292,E12-E292,0)</f>
        <v>2030517</v>
      </c>
      <c r="F293" s="150">
        <f t="shared" si="4"/>
        <v>4782.9764680941271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54738</v>
      </c>
      <c r="E296" s="149">
        <v>58838</v>
      </c>
      <c r="F296" s="148">
        <f t="shared" si="4"/>
        <v>107.49022616829261</v>
      </c>
    </row>
    <row r="297" spans="1:6" s="8" customFormat="1" x14ac:dyDescent="0.2">
      <c r="A297" s="145">
        <v>96</v>
      </c>
      <c r="B297" s="146" t="s">
        <v>4284</v>
      </c>
      <c r="C297" s="345">
        <v>286</v>
      </c>
      <c r="D297" s="149">
        <v>20985</v>
      </c>
      <c r="E297" s="149">
        <v>285819</v>
      </c>
      <c r="F297" s="148">
        <f t="shared" si="4"/>
        <v>1362.0157255182273</v>
      </c>
    </row>
    <row r="298" spans="1:6" s="8" customFormat="1" x14ac:dyDescent="0.2">
      <c r="A298" s="145">
        <v>9661</v>
      </c>
      <c r="B298" s="146" t="s">
        <v>2651</v>
      </c>
      <c r="C298" s="345">
        <v>287</v>
      </c>
      <c r="D298" s="149">
        <v>14134</v>
      </c>
      <c r="E298" s="149">
        <v>13932</v>
      </c>
      <c r="F298" s="148">
        <f t="shared" si="4"/>
        <v>98.570822131031548</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1118</v>
      </c>
      <c r="E301" s="147">
        <f>E302+E314+E347+E351</f>
        <v>1638</v>
      </c>
      <c r="F301" s="150">
        <f t="shared" ref="F301:F364" si="5">IF(D301&lt;&gt;0,IF(E301/D301&gt;=100,"&gt;&gt;100",E301/D301*100),"-")</f>
        <v>146.51162790697674</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1118</v>
      </c>
      <c r="E314" s="147">
        <f>E315+E320+E329+E334+E339+E342</f>
        <v>1638</v>
      </c>
      <c r="F314" s="150">
        <f t="shared" si="5"/>
        <v>146.51162790697674</v>
      </c>
    </row>
    <row r="315" spans="1:6" s="8" customFormat="1" x14ac:dyDescent="0.2">
      <c r="A315" s="145">
        <v>721</v>
      </c>
      <c r="B315" s="146" t="s">
        <v>3242</v>
      </c>
      <c r="C315" s="345">
        <v>303</v>
      </c>
      <c r="D315" s="147">
        <f>SUM(D316:D319)</f>
        <v>1118</v>
      </c>
      <c r="E315" s="147">
        <f>SUM(E316:E319)</f>
        <v>1638</v>
      </c>
      <c r="F315" s="150">
        <f t="shared" si="5"/>
        <v>146.51162790697674</v>
      </c>
    </row>
    <row r="316" spans="1:6" s="8" customFormat="1" x14ac:dyDescent="0.2">
      <c r="A316" s="145">
        <v>7211</v>
      </c>
      <c r="B316" s="146" t="s">
        <v>382</v>
      </c>
      <c r="C316" s="345">
        <v>304</v>
      </c>
      <c r="D316" s="149">
        <v>1118</v>
      </c>
      <c r="E316" s="149">
        <v>1638</v>
      </c>
      <c r="F316" s="148">
        <f t="shared" si="5"/>
        <v>146.51162790697674</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47671</v>
      </c>
      <c r="E353" s="147">
        <f>E354+E366+E399+E403+E405</f>
        <v>3483821</v>
      </c>
      <c r="F353" s="150">
        <f t="shared" si="5"/>
        <v>7308.0510163411718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47671</v>
      </c>
      <c r="E366" s="147">
        <f>E367+E372+E381+E386+E391+E394</f>
        <v>15441</v>
      </c>
      <c r="F366" s="150">
        <f t="shared" si="6"/>
        <v>32.3907616790082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43655</v>
      </c>
      <c r="E372" s="147">
        <f>SUM(E373:E380)</f>
        <v>2259</v>
      </c>
      <c r="F372" s="150">
        <f t="shared" si="6"/>
        <v>5.1746649868285424</v>
      </c>
    </row>
    <row r="373" spans="1:6" s="8" customFormat="1" x14ac:dyDescent="0.2">
      <c r="A373" s="145">
        <v>4221</v>
      </c>
      <c r="B373" s="146" t="s">
        <v>3941</v>
      </c>
      <c r="C373" s="345">
        <v>361</v>
      </c>
      <c r="D373" s="149">
        <v>41615</v>
      </c>
      <c r="E373" s="149">
        <v>909</v>
      </c>
      <c r="F373" s="148">
        <f t="shared" si="6"/>
        <v>2.1843085425928153</v>
      </c>
    </row>
    <row r="374" spans="1:6" s="8" customFormat="1" x14ac:dyDescent="0.2">
      <c r="A374" s="145">
        <v>4222</v>
      </c>
      <c r="B374" s="146" t="s">
        <v>3965</v>
      </c>
      <c r="C374" s="345">
        <v>362</v>
      </c>
      <c r="D374" s="149">
        <v>2040</v>
      </c>
      <c r="E374" s="149">
        <v>1350</v>
      </c>
      <c r="F374" s="148">
        <f t="shared" si="6"/>
        <v>66.17647058823529</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4016</v>
      </c>
      <c r="E386" s="147">
        <f>SUM(E387:E390)</f>
        <v>13182</v>
      </c>
      <c r="F386" s="150">
        <f t="shared" si="6"/>
        <v>328.23705179282865</v>
      </c>
    </row>
    <row r="387" spans="1:6" s="8" customFormat="1" x14ac:dyDescent="0.2">
      <c r="A387" s="145">
        <v>4241</v>
      </c>
      <c r="B387" s="146" t="s">
        <v>2886</v>
      </c>
      <c r="C387" s="345">
        <v>375</v>
      </c>
      <c r="D387" s="149">
        <v>4016</v>
      </c>
      <c r="E387" s="149">
        <v>13182</v>
      </c>
      <c r="F387" s="148">
        <f t="shared" si="6"/>
        <v>328.23705179282865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3468380</v>
      </c>
      <c r="F405" s="150" t="str">
        <f t="shared" si="6"/>
        <v>-</v>
      </c>
    </row>
    <row r="406" spans="1:6" s="8" customFormat="1" x14ac:dyDescent="0.2">
      <c r="A406" s="145">
        <v>451</v>
      </c>
      <c r="B406" s="146" t="s">
        <v>2199</v>
      </c>
      <c r="C406" s="345">
        <v>394</v>
      </c>
      <c r="D406" s="149"/>
      <c r="E406" s="149">
        <v>3468380</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46553</v>
      </c>
      <c r="E411" s="147">
        <f>IF(E353&gt;=E301, E353-E301, 0)</f>
        <v>3482183</v>
      </c>
      <c r="F411" s="150">
        <f t="shared" si="6"/>
        <v>7480.039954460507</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27570</v>
      </c>
      <c r="E414" s="149">
        <v>22891</v>
      </c>
      <c r="F414" s="148">
        <f t="shared" si="6"/>
        <v>83.028654334421475</v>
      </c>
    </row>
    <row r="415" spans="1:6" s="8" customFormat="1" x14ac:dyDescent="0.2">
      <c r="A415" s="145" t="s">
        <v>1215</v>
      </c>
      <c r="B415" s="146" t="s">
        <v>1992</v>
      </c>
      <c r="C415" s="345">
        <v>403</v>
      </c>
      <c r="D415" s="147">
        <f>D12+D301</f>
        <v>6306889</v>
      </c>
      <c r="E415" s="147">
        <f>E12+E301</f>
        <v>8801364</v>
      </c>
      <c r="F415" s="150">
        <f t="shared" si="6"/>
        <v>139.55159191798049</v>
      </c>
    </row>
    <row r="416" spans="1:6" s="8" customFormat="1" x14ac:dyDescent="0.2">
      <c r="A416" s="145" t="s">
        <v>1215</v>
      </c>
      <c r="B416" s="146" t="s">
        <v>1993</v>
      </c>
      <c r="C416" s="345">
        <v>404</v>
      </c>
      <c r="D416" s="147">
        <f>D292+D353</f>
        <v>6310989</v>
      </c>
      <c r="E416" s="147">
        <f>E292+E353</f>
        <v>10253030</v>
      </c>
      <c r="F416" s="150">
        <f t="shared" si="6"/>
        <v>162.46312582702964</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4100</v>
      </c>
      <c r="E418" s="147">
        <f>IF(E416&gt;=E415,E416-E415,0)</f>
        <v>1451666</v>
      </c>
      <c r="F418" s="150" t="str">
        <f t="shared" si="6"/>
        <v>&gt;&gt;100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54738</v>
      </c>
      <c r="E420" s="147">
        <f>IF(E296-E295+E413-E412&gt;=0,E296-E295+E413-E412,0)</f>
        <v>58838</v>
      </c>
      <c r="F420" s="150">
        <f t="shared" si="6"/>
        <v>107.49022616829261</v>
      </c>
    </row>
    <row r="421" spans="1:6" s="8" customFormat="1" x14ac:dyDescent="0.2">
      <c r="A421" s="156" t="s">
        <v>1593</v>
      </c>
      <c r="B421" s="157" t="s">
        <v>1998</v>
      </c>
      <c r="C421" s="347">
        <v>409</v>
      </c>
      <c r="D421" s="161">
        <f>D297+D414</f>
        <v>48555</v>
      </c>
      <c r="E421" s="161">
        <f>E297+E414</f>
        <v>308710</v>
      </c>
      <c r="F421" s="162">
        <f t="shared" si="6"/>
        <v>635.79445989084547</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6306889</v>
      </c>
      <c r="E642" s="147">
        <f>E415+E423</f>
        <v>8801364</v>
      </c>
      <c r="F642" s="148">
        <f t="shared" si="10"/>
        <v>139.55159191798049</v>
      </c>
    </row>
    <row r="643" spans="1:6" s="8" customFormat="1" x14ac:dyDescent="0.2">
      <c r="A643" s="145" t="s">
        <v>1215</v>
      </c>
      <c r="B643" s="146" t="s">
        <v>1246</v>
      </c>
      <c r="C643" s="345">
        <v>630</v>
      </c>
      <c r="D643" s="147">
        <f>D416+D531</f>
        <v>6310989</v>
      </c>
      <c r="E643" s="147">
        <f>E416+E531</f>
        <v>10253030</v>
      </c>
      <c r="F643" s="148">
        <f t="shared" si="10"/>
        <v>162.46312582702964</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4100</v>
      </c>
      <c r="E645" s="147">
        <f>IF(E643&gt;=E642,E643-E642,0)</f>
        <v>1451666</v>
      </c>
      <c r="F645" s="148" t="str">
        <f t="shared" si="10"/>
        <v>&gt;&gt;100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54738</v>
      </c>
      <c r="E647" s="147">
        <f>IF(E420-E419+E641-E640&gt;=0,E420-E419+E641-E640,0)</f>
        <v>58838</v>
      </c>
      <c r="F647" s="148">
        <f t="shared" si="10"/>
        <v>107.49022616829261</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58838</v>
      </c>
      <c r="E649" s="147">
        <f>IF(E645+E647-E644-E646&gt;=0,E645+E647-E644-E646,0)</f>
        <v>1510504</v>
      </c>
      <c r="F649" s="148">
        <f t="shared" si="10"/>
        <v>2567.2252625854039</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36584</v>
      </c>
      <c r="E652" s="149">
        <v>63640</v>
      </c>
      <c r="F652" s="148">
        <f t="shared" ref="F652:F677" si="11">IF(D652&lt;&gt;0,IF(E652/D652&gt;=100,"&gt;&gt;100",E652/D652*100),"-")</f>
        <v>173.95582768423355</v>
      </c>
    </row>
    <row r="653" spans="1:6" s="8" customFormat="1" x14ac:dyDescent="0.2">
      <c r="A653" s="145" t="s">
        <v>1208</v>
      </c>
      <c r="B653" s="146" t="s">
        <v>2750</v>
      </c>
      <c r="C653" s="345">
        <v>639</v>
      </c>
      <c r="D653" s="149">
        <v>1633033</v>
      </c>
      <c r="E653" s="149">
        <v>4081800</v>
      </c>
      <c r="F653" s="148">
        <f t="shared" si="11"/>
        <v>249.95208302587884</v>
      </c>
    </row>
    <row r="654" spans="1:6" s="8" customFormat="1" x14ac:dyDescent="0.2">
      <c r="A654" s="145" t="s">
        <v>1209</v>
      </c>
      <c r="B654" s="146" t="s">
        <v>3586</v>
      </c>
      <c r="C654" s="345">
        <v>640</v>
      </c>
      <c r="D654" s="149">
        <v>1659386</v>
      </c>
      <c r="E654" s="149">
        <v>4053658</v>
      </c>
      <c r="F654" s="148">
        <f t="shared" si="11"/>
        <v>244.2866216781388</v>
      </c>
    </row>
    <row r="655" spans="1:6" s="8" customFormat="1" x14ac:dyDescent="0.2">
      <c r="A655" s="145">
        <v>11</v>
      </c>
      <c r="B655" s="146" t="s">
        <v>181</v>
      </c>
      <c r="C655" s="345">
        <v>641</v>
      </c>
      <c r="D655" s="147">
        <f>+D652+D653-D654</f>
        <v>10231</v>
      </c>
      <c r="E655" s="147">
        <f>+E652+E653-E654</f>
        <v>91782</v>
      </c>
      <c r="F655" s="150">
        <f t="shared" si="11"/>
        <v>897.09705796109859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48</v>
      </c>
      <c r="E657" s="149">
        <v>51</v>
      </c>
      <c r="F657" s="148">
        <f t="shared" si="11"/>
        <v>106.25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42</v>
      </c>
      <c r="E659" s="149">
        <v>44</v>
      </c>
      <c r="F659" s="148">
        <f t="shared" si="11"/>
        <v>104.76190476190477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5322</v>
      </c>
      <c r="E664" s="149">
        <v>30000</v>
      </c>
      <c r="F664" s="148">
        <f t="shared" si="11"/>
        <v>563.69785794813981</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4078</v>
      </c>
      <c r="E672" s="149">
        <v>7314</v>
      </c>
      <c r="F672" s="148">
        <f t="shared" si="11"/>
        <v>179.35262383521334</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5233742</v>
      </c>
      <c r="E678" s="149">
        <v>5648077</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173235</v>
      </c>
      <c r="E682" s="149">
        <v>1376809</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84200</v>
      </c>
      <c r="E698" s="149">
        <v>81100</v>
      </c>
      <c r="F698" s="148">
        <f t="shared" si="12"/>
        <v>96.318289786223275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11359</v>
      </c>
      <c r="E701" s="149">
        <v>16000</v>
      </c>
      <c r="F701" s="148">
        <f>IF(D701&lt;&gt;0,IF(E701/D701&gt;=100,"&gt;&gt;100",E701/D701*100),"-")</f>
        <v>140.85746984769787</v>
      </c>
    </row>
    <row r="702" spans="1:6" s="8" customFormat="1" x14ac:dyDescent="0.2">
      <c r="A702" s="145">
        <v>31215</v>
      </c>
      <c r="B702" s="146" t="s">
        <v>1641</v>
      </c>
      <c r="C702" s="345">
        <v>688</v>
      </c>
      <c r="D702" s="149">
        <v>7086</v>
      </c>
      <c r="E702" s="149">
        <v>13111</v>
      </c>
      <c r="F702" s="148">
        <f>IF(D702&lt;&gt;0,IF(E702/D702&gt;=100,"&gt;&gt;100",E702/D702*100),"-")</f>
        <v>185.02681343494214</v>
      </c>
    </row>
    <row r="703" spans="1:6" s="8" customFormat="1" x14ac:dyDescent="0.2">
      <c r="A703" s="145">
        <v>32121</v>
      </c>
      <c r="B703" s="146" t="s">
        <v>3797</v>
      </c>
      <c r="C703" s="345">
        <v>689</v>
      </c>
      <c r="D703" s="149">
        <v>77857</v>
      </c>
      <c r="E703" s="149">
        <v>101873</v>
      </c>
      <c r="F703" s="148">
        <f>IF(D703&lt;&gt;0,IF(E703/D703&gt;=100,"&gt;&gt;100",E703/D703*100),"-")</f>
        <v>130.84629513081677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9500</v>
      </c>
      <c r="E705" s="149">
        <v>7500</v>
      </c>
      <c r="F705" s="148">
        <f>IF(D705&lt;&gt;0,IF(E705/D705&gt;=100,"&gt;&gt;100",E705/D705*100),"-")</f>
        <v>78.94736842105263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1475</v>
      </c>
      <c r="E707" s="149"/>
      <c r="F707" s="148">
        <f>IF(D707&lt;&gt;0,IF(E707/D707&gt;=100,"&gt;&gt;100",E707/D707*100),"-")</f>
        <v>0</v>
      </c>
    </row>
    <row r="708" spans="1:6" s="8" customFormat="1" x14ac:dyDescent="0.2">
      <c r="A708" s="145" t="s">
        <v>136</v>
      </c>
      <c r="B708" s="146" t="s">
        <v>1134</v>
      </c>
      <c r="C708" s="345">
        <v>694</v>
      </c>
      <c r="D708" s="149">
        <v>1968</v>
      </c>
      <c r="E708" s="149"/>
      <c r="F708" s="148">
        <f>IF(D708&lt;&gt;0,IF(E708/D708&gt;=100,"&gt;&gt;100",E708/D708*100),"-")</f>
        <v>0</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v>85407</v>
      </c>
      <c r="E760" s="149"/>
      <c r="F760" s="148">
        <f t="shared" si="13"/>
        <v>0</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Slava Drpić</v>
      </c>
      <c r="D995" s="293"/>
      <c r="E995" s="293"/>
    </row>
    <row r="996" spans="1:5" ht="15" customHeight="1" x14ac:dyDescent="0.2">
      <c r="A996" s="291" t="str">
        <f>IF(RefStr!H27="","Telefon za kontakt: _________________","Telefon za kontakt: " &amp; RefStr!H27)</f>
        <v>Telefon za kontakt: 033722711</v>
      </c>
      <c r="C996" s="292"/>
    </row>
    <row r="997" spans="1:5" ht="15" customHeight="1" x14ac:dyDescent="0.2">
      <c r="A997" s="291" t="str">
        <f>IF(RefStr!H33="","Odgovorna osoba: _____________________________","Odgovorna osoba: " &amp; RefStr!H33)</f>
        <v>Odgovorna osoba: Jasminka Viljevac,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18952</v>
      </c>
      <c r="C4" s="414"/>
      <c r="D4" s="414"/>
      <c r="E4" s="415">
        <f>SUM(Skriveni!G977:G1286)</f>
        <v>58079593.349999987</v>
      </c>
      <c r="F4" s="416"/>
    </row>
    <row r="5" spans="1:6" ht="15" customHeight="1" x14ac:dyDescent="0.2">
      <c r="B5" s="413" t="str">
        <f>"Naziv: "&amp;IF(RefStr!B10&lt;&gt;"",RefStr!B10,"_______________________________________")</f>
        <v>Naziv: GIMNAZIJA PETRA PRERADOVIĆA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7882997</v>
      </c>
      <c r="E12" s="96">
        <f>E13+E74</f>
        <v>12610052</v>
      </c>
      <c r="F12" s="123">
        <f t="shared" ref="F12:F75" si="0">IF(D12&gt;0,IF(E12/D12&gt;=100,"&gt;&gt;100",E12/D12*100),"-")</f>
        <v>159.96520105234089</v>
      </c>
    </row>
    <row r="13" spans="1:6" s="3" customFormat="1" x14ac:dyDescent="0.2">
      <c r="A13" s="132">
        <v>0</v>
      </c>
      <c r="B13" s="314" t="s">
        <v>521</v>
      </c>
      <c r="C13" s="303">
        <v>2</v>
      </c>
      <c r="D13" s="97">
        <f>D14+D18+D57+D58+D62+D69</f>
        <v>7799611</v>
      </c>
      <c r="E13" s="97">
        <f>E14+E18+E57+E58+E62+E69</f>
        <v>10910971</v>
      </c>
      <c r="F13" s="124">
        <f t="shared" si="0"/>
        <v>139.89122021598257</v>
      </c>
    </row>
    <row r="14" spans="1:6" s="3" customFormat="1" x14ac:dyDescent="0.2">
      <c r="A14" s="132" t="s">
        <v>1564</v>
      </c>
      <c r="B14" s="314" t="s">
        <v>3259</v>
      </c>
      <c r="C14" s="303">
        <v>3</v>
      </c>
      <c r="D14" s="97">
        <f>D15+D16-D17</f>
        <v>516827</v>
      </c>
      <c r="E14" s="97">
        <f>E15+E16-E17</f>
        <v>516827</v>
      </c>
      <c r="F14" s="124">
        <f t="shared" si="0"/>
        <v>100</v>
      </c>
    </row>
    <row r="15" spans="1:6" s="3" customFormat="1" x14ac:dyDescent="0.2">
      <c r="A15" s="132" t="s">
        <v>3260</v>
      </c>
      <c r="B15" s="314" t="s">
        <v>3261</v>
      </c>
      <c r="C15" s="303">
        <v>4</v>
      </c>
      <c r="D15" s="94">
        <v>516827</v>
      </c>
      <c r="E15" s="94">
        <v>516827</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7282784</v>
      </c>
      <c r="E18" s="97">
        <f>E19+E25+E35+E41+E47+E51</f>
        <v>10394144</v>
      </c>
      <c r="F18" s="124">
        <f t="shared" si="0"/>
        <v>142.72212384714419</v>
      </c>
    </row>
    <row r="19" spans="1:6" s="3" customFormat="1" x14ac:dyDescent="0.2">
      <c r="A19" s="315" t="s">
        <v>362</v>
      </c>
      <c r="B19" s="314" t="s">
        <v>3928</v>
      </c>
      <c r="C19" s="303">
        <v>8</v>
      </c>
      <c r="D19" s="97">
        <f>SUM(D20:D23)-D24</f>
        <v>6539633</v>
      </c>
      <c r="E19" s="97">
        <f>SUM(E20:E23)-E24</f>
        <v>9814914</v>
      </c>
      <c r="F19" s="124">
        <f t="shared" si="0"/>
        <v>150.08355973492701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12793570</v>
      </c>
      <c r="E21" s="94">
        <v>16261950</v>
      </c>
      <c r="F21" s="125">
        <f t="shared" si="0"/>
        <v>127.11033745858271</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79701</v>
      </c>
      <c r="E23" s="94">
        <v>79701</v>
      </c>
      <c r="F23" s="125">
        <f t="shared" si="0"/>
        <v>100</v>
      </c>
    </row>
    <row r="24" spans="1:6" s="3" customFormat="1" x14ac:dyDescent="0.2">
      <c r="A24" s="132" t="s">
        <v>367</v>
      </c>
      <c r="B24" s="314" t="s">
        <v>1155</v>
      </c>
      <c r="C24" s="303">
        <v>13</v>
      </c>
      <c r="D24" s="94">
        <v>6333638</v>
      </c>
      <c r="E24" s="94">
        <v>6526737</v>
      </c>
      <c r="F24" s="125">
        <f t="shared" si="0"/>
        <v>103.04878491634666</v>
      </c>
    </row>
    <row r="25" spans="1:6" s="3" customFormat="1" x14ac:dyDescent="0.2">
      <c r="A25" s="315" t="s">
        <v>1156</v>
      </c>
      <c r="B25" s="314" t="s">
        <v>1261</v>
      </c>
      <c r="C25" s="303">
        <v>14</v>
      </c>
      <c r="D25" s="97">
        <f>SUM(D26:D33)-D34</f>
        <v>266858</v>
      </c>
      <c r="E25" s="97">
        <f>SUM(E26:E33)-E34</f>
        <v>87215</v>
      </c>
      <c r="F25" s="124">
        <f t="shared" si="0"/>
        <v>32.682175539050732</v>
      </c>
    </row>
    <row r="26" spans="1:6" s="3" customFormat="1" x14ac:dyDescent="0.2">
      <c r="A26" s="132" t="s">
        <v>1157</v>
      </c>
      <c r="B26" s="314" t="s">
        <v>3941</v>
      </c>
      <c r="C26" s="303">
        <v>15</v>
      </c>
      <c r="D26" s="94">
        <v>1817390</v>
      </c>
      <c r="E26" s="94">
        <v>1711973</v>
      </c>
      <c r="F26" s="125">
        <f t="shared" si="0"/>
        <v>94.1995388991906</v>
      </c>
    </row>
    <row r="27" spans="1:6" s="3" customFormat="1" x14ac:dyDescent="0.2">
      <c r="A27" s="132" t="s">
        <v>1158</v>
      </c>
      <c r="B27" s="314" t="s">
        <v>3965</v>
      </c>
      <c r="C27" s="303">
        <v>16</v>
      </c>
      <c r="D27" s="94">
        <v>61908</v>
      </c>
      <c r="E27" s="94">
        <v>61353</v>
      </c>
      <c r="F27" s="125">
        <f t="shared" si="0"/>
        <v>99.103508431866643</v>
      </c>
    </row>
    <row r="28" spans="1:6" s="3" customFormat="1" x14ac:dyDescent="0.2">
      <c r="A28" s="132" t="s">
        <v>1159</v>
      </c>
      <c r="B28" s="314" t="s">
        <v>3943</v>
      </c>
      <c r="C28" s="303">
        <v>17</v>
      </c>
      <c r="D28" s="94">
        <v>16606</v>
      </c>
      <c r="E28" s="94">
        <v>16606</v>
      </c>
      <c r="F28" s="125">
        <f t="shared" si="0"/>
        <v>100</v>
      </c>
    </row>
    <row r="29" spans="1:6" s="3" customFormat="1" x14ac:dyDescent="0.2">
      <c r="A29" s="132" t="s">
        <v>1160</v>
      </c>
      <c r="B29" s="314" t="s">
        <v>3944</v>
      </c>
      <c r="C29" s="303">
        <v>18</v>
      </c>
      <c r="D29" s="94">
        <v>4311</v>
      </c>
      <c r="E29" s="94">
        <v>4311</v>
      </c>
      <c r="F29" s="125">
        <f t="shared" si="0"/>
        <v>100</v>
      </c>
    </row>
    <row r="30" spans="1:6" s="3" customFormat="1" x14ac:dyDescent="0.2">
      <c r="A30" s="132" t="s">
        <v>2449</v>
      </c>
      <c r="B30" s="314" t="s">
        <v>2450</v>
      </c>
      <c r="C30" s="303">
        <v>19</v>
      </c>
      <c r="D30" s="94">
        <v>11143</v>
      </c>
      <c r="E30" s="94">
        <v>11143</v>
      </c>
      <c r="F30" s="125">
        <f t="shared" si="0"/>
        <v>100</v>
      </c>
    </row>
    <row r="31" spans="1:6" s="3" customFormat="1" x14ac:dyDescent="0.2">
      <c r="A31" s="272" t="s">
        <v>2451</v>
      </c>
      <c r="B31" s="314" t="s">
        <v>3946</v>
      </c>
      <c r="C31" s="303">
        <v>20</v>
      </c>
      <c r="D31" s="94">
        <v>22590</v>
      </c>
      <c r="E31" s="94">
        <v>22590</v>
      </c>
      <c r="F31" s="125">
        <f t="shared" si="0"/>
        <v>100</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1667090</v>
      </c>
      <c r="E34" s="94">
        <v>1740761</v>
      </c>
      <c r="F34" s="125">
        <f t="shared" si="0"/>
        <v>104.41913753906509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475043</v>
      </c>
      <c r="E41" s="97">
        <f>SUM(E42:E45)-E46</f>
        <v>490765</v>
      </c>
      <c r="F41" s="124">
        <f t="shared" si="0"/>
        <v>103.30959513138811</v>
      </c>
    </row>
    <row r="42" spans="1:6" s="3" customFormat="1" x14ac:dyDescent="0.2">
      <c r="A42" s="132" t="s">
        <v>2878</v>
      </c>
      <c r="B42" s="314" t="s">
        <v>2886</v>
      </c>
      <c r="C42" s="303">
        <v>31</v>
      </c>
      <c r="D42" s="94">
        <v>475043</v>
      </c>
      <c r="E42" s="94">
        <v>490765</v>
      </c>
      <c r="F42" s="125">
        <f t="shared" si="0"/>
        <v>103.30959513138811</v>
      </c>
    </row>
    <row r="43" spans="1:6" s="3" customFormat="1" x14ac:dyDescent="0.2">
      <c r="A43" s="132" t="s">
        <v>2879</v>
      </c>
      <c r="B43" s="314" t="s">
        <v>2884</v>
      </c>
      <c r="C43" s="303">
        <v>32</v>
      </c>
      <c r="D43" s="94">
        <v>9832</v>
      </c>
      <c r="E43" s="94">
        <v>9832</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9832</v>
      </c>
      <c r="E46" s="94">
        <v>9832</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1250</v>
      </c>
      <c r="E51" s="97">
        <f>SUM(E52:E55)-E56</f>
        <v>1250</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1250</v>
      </c>
      <c r="E53" s="94">
        <v>1250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87024</v>
      </c>
      <c r="E60" s="94">
        <v>89623</v>
      </c>
      <c r="F60" s="125">
        <f t="shared" si="0"/>
        <v>102.98653245081817</v>
      </c>
    </row>
    <row r="61" spans="1:6" s="3" customFormat="1" x14ac:dyDescent="0.2">
      <c r="A61" s="132" t="s">
        <v>456</v>
      </c>
      <c r="B61" s="314" t="s">
        <v>617</v>
      </c>
      <c r="C61" s="303">
        <v>50</v>
      </c>
      <c r="D61" s="94">
        <v>87024</v>
      </c>
      <c r="E61" s="94">
        <v>89623</v>
      </c>
      <c r="F61" s="125">
        <f t="shared" si="0"/>
        <v>102.98653245081817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83386</v>
      </c>
      <c r="E74" s="97">
        <f>E75+E84+E92+E123+E139+E151+E168+E169</f>
        <v>1699081</v>
      </c>
      <c r="F74" s="124">
        <f t="shared" si="0"/>
        <v>2037.6094308397094</v>
      </c>
    </row>
    <row r="75" spans="1:6" s="3" customFormat="1" x14ac:dyDescent="0.2">
      <c r="A75" s="272" t="s">
        <v>2744</v>
      </c>
      <c r="B75" s="314" t="s">
        <v>322</v>
      </c>
      <c r="C75" s="303">
        <v>64</v>
      </c>
      <c r="D75" s="97">
        <f>+D76+D81+D82+D83</f>
        <v>10231</v>
      </c>
      <c r="E75" s="97">
        <f>+E76+E81+E82+E83</f>
        <v>91804</v>
      </c>
      <c r="F75" s="124">
        <f t="shared" si="0"/>
        <v>897.31209070472084</v>
      </c>
    </row>
    <row r="76" spans="1:6" s="3" customFormat="1" x14ac:dyDescent="0.2">
      <c r="A76" s="132" t="s">
        <v>3429</v>
      </c>
      <c r="B76" s="317" t="s">
        <v>1885</v>
      </c>
      <c r="C76" s="303">
        <v>65</v>
      </c>
      <c r="D76" s="97">
        <f>SUM(D77:D80)</f>
        <v>10231</v>
      </c>
      <c r="E76" s="97">
        <f>SUM(E77:E80)</f>
        <v>91804</v>
      </c>
      <c r="F76" s="124">
        <f t="shared" ref="F76:F139" si="1">IF(D76&gt;0,IF(E76/D76&gt;=100,"&gt;&gt;100",E76/D76*100),"-")</f>
        <v>897.31209070472084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10231</v>
      </c>
      <c r="E78" s="94">
        <v>91804</v>
      </c>
      <c r="F78" s="125">
        <f t="shared" si="1"/>
        <v>897.31209070472084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3007</v>
      </c>
      <c r="E84" s="97">
        <f>+E85+SUM(E88:E91)</f>
        <v>7461</v>
      </c>
      <c r="F84" s="124">
        <f t="shared" si="1"/>
        <v>248.121050881277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3007</v>
      </c>
      <c r="E91" s="94">
        <v>7461</v>
      </c>
      <c r="F91" s="125">
        <f t="shared" si="1"/>
        <v>248.121050881277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21593</v>
      </c>
      <c r="E123" s="97">
        <f>E124+E131-E138</f>
        <v>21593</v>
      </c>
      <c r="F123" s="124">
        <f t="shared" si="1"/>
        <v>100</v>
      </c>
    </row>
    <row r="124" spans="1:6" s="3" customFormat="1" x14ac:dyDescent="0.2">
      <c r="A124" s="132"/>
      <c r="B124" s="314" t="s">
        <v>2953</v>
      </c>
      <c r="C124" s="303">
        <v>113</v>
      </c>
      <c r="D124" s="97">
        <f>SUM(D125:D130)</f>
        <v>21593</v>
      </c>
      <c r="E124" s="97">
        <f>SUM(E125:E130)</f>
        <v>21593</v>
      </c>
      <c r="F124" s="124">
        <f t="shared" si="1"/>
        <v>100</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v>21593</v>
      </c>
      <c r="E128" s="94">
        <v>21593</v>
      </c>
      <c r="F128" s="125">
        <f t="shared" si="1"/>
        <v>100</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20985</v>
      </c>
      <c r="E151" s="97">
        <f>SUM(E152:E154)+SUM(E162:E166)-E167</f>
        <v>1555332</v>
      </c>
      <c r="F151" s="124">
        <f t="shared" si="2"/>
        <v>7411.6368834882051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6851</v>
      </c>
      <c r="E154" s="97">
        <f>SUM(E155:E161)</f>
        <v>1541400</v>
      </c>
      <c r="F154" s="124" t="str">
        <f t="shared" si="2"/>
        <v>&gt;&gt;100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1370</v>
      </c>
      <c r="E160" s="94">
        <v>87016</v>
      </c>
      <c r="F160" s="125">
        <f t="shared" si="2"/>
        <v>6351.5328467153286</v>
      </c>
    </row>
    <row r="161" spans="1:6" s="3" customFormat="1" x14ac:dyDescent="0.2">
      <c r="A161" s="272" t="s">
        <v>3869</v>
      </c>
      <c r="B161" s="317" t="s">
        <v>4237</v>
      </c>
      <c r="C161" s="303">
        <v>150</v>
      </c>
      <c r="D161" s="94">
        <v>5481</v>
      </c>
      <c r="E161" s="94">
        <v>1454384</v>
      </c>
      <c r="F161" s="125" t="str">
        <f t="shared" si="2"/>
        <v>&gt;&gt;100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14134</v>
      </c>
      <c r="E164" s="94">
        <v>13932</v>
      </c>
      <c r="F164" s="125">
        <f t="shared" si="2"/>
        <v>98.570822131031548</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27570</v>
      </c>
      <c r="E168" s="94">
        <v>22891</v>
      </c>
      <c r="F168" s="125">
        <f t="shared" si="2"/>
        <v>83.028654334421475</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7882997</v>
      </c>
      <c r="E173" s="97">
        <f>E174+E234</f>
        <v>12610052</v>
      </c>
      <c r="F173" s="124">
        <f t="shared" si="2"/>
        <v>159.96520105234089</v>
      </c>
    </row>
    <row r="174" spans="1:6" s="3" customFormat="1" x14ac:dyDescent="0.2">
      <c r="A174" s="272" t="s">
        <v>3813</v>
      </c>
      <c r="B174" s="314" t="s">
        <v>1145</v>
      </c>
      <c r="C174" s="303">
        <v>163</v>
      </c>
      <c r="D174" s="97">
        <f>D175+D186+D187+D203+D231</f>
        <v>72077</v>
      </c>
      <c r="E174" s="97">
        <f>E175+E186+E187+E203+E231</f>
        <v>1609770</v>
      </c>
      <c r="F174" s="124">
        <f t="shared" si="2"/>
        <v>2233.4031660585206</v>
      </c>
    </row>
    <row r="175" spans="1:6" s="3" customFormat="1" x14ac:dyDescent="0.2">
      <c r="A175" s="272" t="s">
        <v>1181</v>
      </c>
      <c r="B175" s="314" t="s">
        <v>1547</v>
      </c>
      <c r="C175" s="303">
        <v>164</v>
      </c>
      <c r="D175" s="97">
        <f>SUM(D176:D178)+SUM(D182:D185)</f>
        <v>69578</v>
      </c>
      <c r="E175" s="97">
        <f>SUM(E176:E178)+SUM(E182:E185)</f>
        <v>391369</v>
      </c>
      <c r="F175" s="124">
        <f t="shared" si="2"/>
        <v>562.48958003966777</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66165</v>
      </c>
      <c r="E177" s="94">
        <v>370550</v>
      </c>
      <c r="F177" s="125">
        <f t="shared" si="2"/>
        <v>560.03929570014361</v>
      </c>
    </row>
    <row r="178" spans="1:6" s="3" customFormat="1" x14ac:dyDescent="0.2">
      <c r="A178" s="272" t="s">
        <v>1186</v>
      </c>
      <c r="B178" s="317" t="s">
        <v>2842</v>
      </c>
      <c r="C178" s="303">
        <v>167</v>
      </c>
      <c r="D178" s="97">
        <f>SUM(D179:D181)</f>
        <v>406</v>
      </c>
      <c r="E178" s="97">
        <f>SUM(E179:E181)</f>
        <v>375</v>
      </c>
      <c r="F178" s="124">
        <f t="shared" si="2"/>
        <v>92.364532019704441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406</v>
      </c>
      <c r="E181" s="94">
        <v>375</v>
      </c>
      <c r="F181" s="125">
        <f t="shared" si="2"/>
        <v>92.364532019704441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3007</v>
      </c>
      <c r="E185" s="94">
        <v>20444</v>
      </c>
      <c r="F185" s="125">
        <f t="shared" si="2"/>
        <v>679.88027934818763</v>
      </c>
    </row>
    <row r="186" spans="1:6" s="3" customFormat="1" x14ac:dyDescent="0.2">
      <c r="A186" s="272" t="s">
        <v>3033</v>
      </c>
      <c r="B186" s="314" t="s">
        <v>3034</v>
      </c>
      <c r="C186" s="303">
        <v>175</v>
      </c>
      <c r="D186" s="94">
        <v>2499</v>
      </c>
      <c r="E186" s="94">
        <v>1218401</v>
      </c>
      <c r="F186" s="125" t="str">
        <f t="shared" si="2"/>
        <v>&gt;&gt;100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7810920</v>
      </c>
      <c r="E234" s="97">
        <f>+E235+E243-E247+E251+E252+E253</f>
        <v>11000282</v>
      </c>
      <c r="F234" s="124">
        <f t="shared" si="3"/>
        <v>140.83209148218137</v>
      </c>
    </row>
    <row r="235" spans="1:6" s="3" customFormat="1" x14ac:dyDescent="0.2">
      <c r="A235" s="132" t="s">
        <v>1279</v>
      </c>
      <c r="B235" s="314" t="s">
        <v>3395</v>
      </c>
      <c r="C235" s="303">
        <v>224</v>
      </c>
      <c r="D235" s="97">
        <f>D236-D239</f>
        <v>7821203</v>
      </c>
      <c r="E235" s="97">
        <f>E236-E239</f>
        <v>10932564</v>
      </c>
      <c r="F235" s="124">
        <f t="shared" si="3"/>
        <v>139.78110528520995</v>
      </c>
    </row>
    <row r="236" spans="1:6" s="3" customFormat="1" x14ac:dyDescent="0.2">
      <c r="A236" s="132" t="s">
        <v>1280</v>
      </c>
      <c r="B236" s="314" t="s">
        <v>3396</v>
      </c>
      <c r="C236" s="303">
        <v>225</v>
      </c>
      <c r="D236" s="97">
        <f>SUM(D237:D238)</f>
        <v>12000869</v>
      </c>
      <c r="E236" s="97">
        <f>SUM(E237:E238)</f>
        <v>15112230</v>
      </c>
      <c r="F236" s="124">
        <f t="shared" si="3"/>
        <v>125.92613084935766</v>
      </c>
    </row>
    <row r="237" spans="1:6" s="3" customFormat="1" x14ac:dyDescent="0.2">
      <c r="A237" s="132" t="s">
        <v>1281</v>
      </c>
      <c r="B237" s="314" t="s">
        <v>1282</v>
      </c>
      <c r="C237" s="303">
        <v>226</v>
      </c>
      <c r="D237" s="94">
        <v>11540630</v>
      </c>
      <c r="E237" s="94">
        <v>14674843</v>
      </c>
      <c r="F237" s="125">
        <f t="shared" si="3"/>
        <v>127.15807542569166</v>
      </c>
    </row>
    <row r="238" spans="1:6" s="3" customFormat="1" x14ac:dyDescent="0.2">
      <c r="A238" s="132" t="s">
        <v>1283</v>
      </c>
      <c r="B238" s="314" t="s">
        <v>1284</v>
      </c>
      <c r="C238" s="303">
        <v>227</v>
      </c>
      <c r="D238" s="94">
        <v>460239</v>
      </c>
      <c r="E238" s="94">
        <v>437387</v>
      </c>
      <c r="F238" s="125">
        <f t="shared" si="3"/>
        <v>95.034753682325928</v>
      </c>
    </row>
    <row r="239" spans="1:6" s="3" customFormat="1" x14ac:dyDescent="0.2">
      <c r="A239" s="132" t="s">
        <v>1285</v>
      </c>
      <c r="B239" s="314" t="s">
        <v>3397</v>
      </c>
      <c r="C239" s="303">
        <v>228</v>
      </c>
      <c r="D239" s="97">
        <f>SUM(D240:D241)</f>
        <v>4179666</v>
      </c>
      <c r="E239" s="97">
        <f>SUM(E240:E241)</f>
        <v>4179666</v>
      </c>
      <c r="F239" s="124">
        <f t="shared" si="3"/>
        <v>100</v>
      </c>
    </row>
    <row r="240" spans="1:6" s="3" customFormat="1" x14ac:dyDescent="0.2">
      <c r="A240" s="132" t="s">
        <v>1286</v>
      </c>
      <c r="B240" s="314" t="s">
        <v>4092</v>
      </c>
      <c r="C240" s="303">
        <v>229</v>
      </c>
      <c r="D240" s="94">
        <v>4152478</v>
      </c>
      <c r="E240" s="94">
        <v>4152478</v>
      </c>
      <c r="F240" s="125">
        <f t="shared" si="3"/>
        <v>100</v>
      </c>
    </row>
    <row r="241" spans="1:6" s="3" customFormat="1" x14ac:dyDescent="0.2">
      <c r="A241" s="132" t="s">
        <v>4093</v>
      </c>
      <c r="B241" s="314" t="s">
        <v>4117</v>
      </c>
      <c r="C241" s="303">
        <v>230</v>
      </c>
      <c r="D241" s="94">
        <v>27188</v>
      </c>
      <c r="E241" s="94">
        <v>27188</v>
      </c>
      <c r="F241" s="125">
        <f t="shared" si="3"/>
        <v>100</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2175407</v>
      </c>
      <c r="E243" s="97">
        <f>SUM(E244:E246)</f>
        <v>2175407</v>
      </c>
      <c r="F243" s="124">
        <f t="shared" si="3"/>
        <v>100</v>
      </c>
    </row>
    <row r="244" spans="1:6" s="3" customFormat="1" x14ac:dyDescent="0.2">
      <c r="A244" s="132" t="s">
        <v>2861</v>
      </c>
      <c r="B244" s="314" t="s">
        <v>4121</v>
      </c>
      <c r="C244" s="303">
        <v>233</v>
      </c>
      <c r="D244" s="94">
        <v>2061943</v>
      </c>
      <c r="E244" s="94">
        <v>2061943</v>
      </c>
      <c r="F244" s="125">
        <f t="shared" si="3"/>
        <v>100</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113464</v>
      </c>
      <c r="E246" s="94">
        <v>113464</v>
      </c>
      <c r="F246" s="125">
        <f t="shared" si="3"/>
        <v>100</v>
      </c>
    </row>
    <row r="247" spans="1:6" s="3" customFormat="1" x14ac:dyDescent="0.2">
      <c r="A247" s="132" t="s">
        <v>2806</v>
      </c>
      <c r="B247" s="314" t="s">
        <v>3399</v>
      </c>
      <c r="C247" s="303">
        <v>236</v>
      </c>
      <c r="D247" s="97">
        <f>SUM(D248:D250)</f>
        <v>2234245</v>
      </c>
      <c r="E247" s="97">
        <f>SUM(E248:E250)</f>
        <v>3685912</v>
      </c>
      <c r="F247" s="124">
        <f t="shared" si="3"/>
        <v>164.97349216401963</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2234245</v>
      </c>
      <c r="E249" s="94">
        <v>3685912</v>
      </c>
      <c r="F249" s="125">
        <f t="shared" si="3"/>
        <v>164.97349216401963</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20985</v>
      </c>
      <c r="E251" s="94">
        <v>1555332</v>
      </c>
      <c r="F251" s="125">
        <f t="shared" si="3"/>
        <v>7411.6368834882051</v>
      </c>
    </row>
    <row r="252" spans="1:6" s="3" customFormat="1" x14ac:dyDescent="0.2">
      <c r="A252" s="132" t="s">
        <v>2595</v>
      </c>
      <c r="B252" s="317" t="s">
        <v>1574</v>
      </c>
      <c r="C252" s="303">
        <v>241</v>
      </c>
      <c r="D252" s="94">
        <v>27570</v>
      </c>
      <c r="E252" s="94">
        <v>22891</v>
      </c>
      <c r="F252" s="125">
        <f t="shared" si="3"/>
        <v>83.028654334421475</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15535</v>
      </c>
      <c r="E260" s="94">
        <v>228833</v>
      </c>
      <c r="F260" s="125">
        <f t="shared" si="4"/>
        <v>1473.0157708400386</v>
      </c>
    </row>
    <row r="261" spans="1:6" s="3" customFormat="1" x14ac:dyDescent="0.2">
      <c r="A261" s="132" t="s">
        <v>3171</v>
      </c>
      <c r="B261" s="314" t="s">
        <v>3173</v>
      </c>
      <c r="C261" s="303">
        <v>249</v>
      </c>
      <c r="D261" s="94">
        <v>5450</v>
      </c>
      <c r="E261" s="94">
        <v>1326499</v>
      </c>
      <c r="F261" s="125" t="str">
        <f t="shared" si="4"/>
        <v>&gt;&gt;100</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27570</v>
      </c>
      <c r="E263" s="94">
        <v>22891</v>
      </c>
      <c r="F263" s="125">
        <f t="shared" si="4"/>
        <v>83.028654334421475</v>
      </c>
    </row>
    <row r="264" spans="1:6" s="3" customFormat="1" x14ac:dyDescent="0.2">
      <c r="A264" s="321" t="s">
        <v>3401</v>
      </c>
      <c r="B264" s="322" t="s">
        <v>3402</v>
      </c>
      <c r="C264" s="303">
        <v>252</v>
      </c>
      <c r="D264" s="94"/>
      <c r="E264" s="94">
        <v>7461</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v>271887</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11613</v>
      </c>
      <c r="E287" s="94">
        <v>185282</v>
      </c>
      <c r="F287" s="125">
        <f t="shared" si="4"/>
        <v>1595.4705933006114</v>
      </c>
    </row>
    <row r="288" spans="1:6" s="3" customFormat="1" x14ac:dyDescent="0.2">
      <c r="A288" s="132" t="s">
        <v>3177</v>
      </c>
      <c r="B288" s="314" t="s">
        <v>3274</v>
      </c>
      <c r="C288" s="303">
        <v>276</v>
      </c>
      <c r="D288" s="94">
        <v>57965</v>
      </c>
      <c r="E288" s="94">
        <v>206087</v>
      </c>
      <c r="F288" s="125">
        <f t="shared" si="4"/>
        <v>355.53696195980331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2499</v>
      </c>
      <c r="E290" s="94">
        <v>1218401</v>
      </c>
      <c r="F290" s="125" t="str">
        <f t="shared" si="4"/>
        <v>&gt;&gt;100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Slava Drpić</v>
      </c>
      <c r="B325" s="291"/>
      <c r="D325" s="293"/>
      <c r="E325" s="293"/>
      <c r="F325" s="291"/>
      <c r="G325" s="307"/>
    </row>
    <row r="326" spans="1:7" s="292" customFormat="1" ht="15" customHeight="1" x14ac:dyDescent="0.2">
      <c r="A326" s="291" t="str">
        <f>IF(RefStr!H27="","Telefon za kontakt: _________________","Telefon za kontakt: " &amp; RefStr!H27)</f>
        <v>Telefon za kontakt: 033722711</v>
      </c>
      <c r="B326" s="291"/>
      <c r="F326" s="291"/>
      <c r="G326" s="307"/>
    </row>
    <row r="327" spans="1:7" s="292" customFormat="1" ht="15" customHeight="1" x14ac:dyDescent="0.2">
      <c r="A327" s="291" t="str">
        <f>IF(RefStr!H33="","Odgovorna osoba: _____________________________","Odgovorna osoba: " &amp; RefStr!H33)</f>
        <v>Odgovorna osoba: Jasminka Viljevac,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18952</v>
      </c>
      <c r="C4" s="414"/>
      <c r="D4" s="414"/>
      <c r="E4" s="415">
        <f>SUM(Skriveni!G1287:G1423)</f>
        <v>12791732.373</v>
      </c>
      <c r="F4" s="416"/>
    </row>
    <row r="5" spans="1:6" ht="15" customHeight="1" x14ac:dyDescent="0.2">
      <c r="B5" s="413" t="str">
        <f>"Naziv: "&amp;IF(RefStr!B10&lt;&gt;"",RefStr!B10,"_______________________________________")</f>
        <v>Naziv: GIMNAZIJA PETRA PRERADOVIĆA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6310989</v>
      </c>
      <c r="E121" s="97">
        <f>E122+E125+E128+E129+SUM(E132:E135)</f>
        <v>10253030</v>
      </c>
      <c r="F121" s="125">
        <f t="shared" si="1"/>
        <v>162.46312582702964</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6310989</v>
      </c>
      <c r="E125" s="97">
        <f>SUM(E126:E127)</f>
        <v>10253030</v>
      </c>
      <c r="F125" s="125">
        <f t="shared" si="1"/>
        <v>162.46312582702964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6310989</v>
      </c>
      <c r="E127" s="94">
        <v>10253030</v>
      </c>
      <c r="F127" s="125">
        <f t="shared" si="1"/>
        <v>162.46312582702964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6310989</v>
      </c>
      <c r="E148" s="107">
        <f>E12+E29+E35+E42+E82+E89+E96+E114+E121+E136</f>
        <v>10253030</v>
      </c>
      <c r="F148" s="126">
        <f t="shared" si="2"/>
        <v>162.46312582702964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Slava Drpić</v>
      </c>
      <c r="B151" s="291"/>
      <c r="D151" s="293"/>
      <c r="E151" s="293"/>
      <c r="F151" s="291"/>
      <c r="G151" s="307"/>
    </row>
    <row r="152" spans="1:7" s="292" customFormat="1" ht="15" customHeight="1" x14ac:dyDescent="0.2">
      <c r="A152" s="291" t="str">
        <f>IF(RefStr!H27="","Telefon za kontakt: _________________","Telefon za kontakt: " &amp; RefStr!H27)</f>
        <v>Telefon za kontakt: 033722711</v>
      </c>
      <c r="B152" s="291"/>
      <c r="E152" s="291"/>
      <c r="F152" s="291"/>
      <c r="G152" s="307"/>
    </row>
    <row r="153" spans="1:7" s="292" customFormat="1" ht="15" customHeight="1" x14ac:dyDescent="0.2">
      <c r="A153" s="291" t="str">
        <f>IF(RefStr!H33="","Odgovorna osoba: _____________________________","Odgovorna osoba: " &amp; RefStr!H33)</f>
        <v>Odgovorna osoba: Jasminka Viljevac,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18952</v>
      </c>
      <c r="C4" s="450"/>
      <c r="D4" s="415">
        <f>SUM(Skriveni!G1424:G1467)</f>
        <v>291.45999999999998</v>
      </c>
      <c r="E4" s="416"/>
    </row>
    <row r="5" spans="1:6" ht="15" customHeight="1" x14ac:dyDescent="0.2">
      <c r="B5" s="413" t="str">
        <f>"Naziv: "&amp;IF(RefStr!B10&lt;&gt;"",RefStr!B10,"_______________________________________")</f>
        <v>Naziv: GIMNAZIJA PETRA PRERADOVIĆA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4940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4940</v>
      </c>
      <c r="E29" s="134">
        <f>E30+E37</f>
        <v>0</v>
      </c>
    </row>
    <row r="30" spans="1:5" s="3" customFormat="1" ht="14.1" customHeight="1" x14ac:dyDescent="0.2">
      <c r="A30" s="301" t="s">
        <v>1215</v>
      </c>
      <c r="B30" s="302" t="s">
        <v>3068</v>
      </c>
      <c r="C30" s="303">
        <v>19</v>
      </c>
      <c r="D30" s="97">
        <f>SUM(D31:D36)</f>
        <v>4940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4940</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Slava Drpić</v>
      </c>
      <c r="B59" s="291"/>
      <c r="D59" s="293"/>
      <c r="E59" s="293"/>
      <c r="F59" s="291"/>
      <c r="G59" s="307"/>
    </row>
    <row r="60" spans="1:7" s="292" customFormat="1" ht="15" customHeight="1" x14ac:dyDescent="0.2">
      <c r="A60" s="291" t="str">
        <f>IF(RefStr!H27="","Telefon za kontakt: _________________","Telefon za kontakt: " &amp; RefStr!H27)</f>
        <v>Telefon za kontakt: 033722711</v>
      </c>
      <c r="B60" s="291"/>
      <c r="F60" s="291"/>
      <c r="G60" s="307"/>
    </row>
    <row r="61" spans="1:7" s="292" customFormat="1" ht="15" customHeight="1" x14ac:dyDescent="0.2">
      <c r="A61" s="291" t="str">
        <f>IF(RefStr!H33="","Odgovorna osoba: _____________________________","Odgovorna osoba: " &amp; RefStr!H33)</f>
        <v>Odgovorna osoba: Jasminka Viljevac,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50" sqref="D5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18952</v>
      </c>
      <c r="C4" s="415">
        <f>SUM(Skriveni!G1468:G1561)</f>
        <v>1009512.5389999999</v>
      </c>
      <c r="D4" s="416"/>
    </row>
    <row r="5" spans="1:5" s="23" customFormat="1" ht="15" customHeight="1" x14ac:dyDescent="0.2">
      <c r="B5" s="98" t="str">
        <f>"Naziv: "&amp;IF(RefStr!B10&lt;&gt;"",RefStr!B10,"_______________________________________")</f>
        <v>Naziv: GIMNAZIJA PETRA PRERADOVIĆA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72077</v>
      </c>
    </row>
    <row r="13" spans="1:5" s="2" customFormat="1" x14ac:dyDescent="0.2">
      <c r="A13" s="270"/>
      <c r="B13" s="271" t="s">
        <v>2062</v>
      </c>
      <c r="C13" s="264">
        <v>2</v>
      </c>
      <c r="D13" s="140">
        <f>D14+D15+D23+D24</f>
        <v>10350456</v>
      </c>
    </row>
    <row r="14" spans="1:5" s="2" customFormat="1" x14ac:dyDescent="0.2">
      <c r="A14" s="270"/>
      <c r="B14" s="271" t="s">
        <v>4041</v>
      </c>
      <c r="C14" s="264">
        <v>3</v>
      </c>
      <c r="D14" s="141"/>
    </row>
    <row r="15" spans="1:5" s="2" customFormat="1" x14ac:dyDescent="0.2">
      <c r="A15" s="270" t="s">
        <v>1181</v>
      </c>
      <c r="B15" s="271" t="s">
        <v>3078</v>
      </c>
      <c r="C15" s="264">
        <v>4</v>
      </c>
      <c r="D15" s="140">
        <f>SUM(D16:D22)</f>
        <v>6866634</v>
      </c>
    </row>
    <row r="16" spans="1:5" s="2" customFormat="1" x14ac:dyDescent="0.2">
      <c r="A16" s="272" t="s">
        <v>1182</v>
      </c>
      <c r="B16" s="273" t="s">
        <v>1183</v>
      </c>
      <c r="C16" s="264">
        <v>5</v>
      </c>
      <c r="D16" s="141">
        <v>5680975</v>
      </c>
    </row>
    <row r="17" spans="1:4" s="2" customFormat="1" x14ac:dyDescent="0.2">
      <c r="A17" s="272" t="s">
        <v>1184</v>
      </c>
      <c r="B17" s="273" t="s">
        <v>1185</v>
      </c>
      <c r="C17" s="264">
        <v>6</v>
      </c>
      <c r="D17" s="141">
        <v>1115307</v>
      </c>
    </row>
    <row r="18" spans="1:4" s="2" customFormat="1" x14ac:dyDescent="0.2">
      <c r="A18" s="272" t="s">
        <v>1186</v>
      </c>
      <c r="B18" s="273" t="s">
        <v>1187</v>
      </c>
      <c r="C18" s="264">
        <v>7</v>
      </c>
      <c r="D18" s="141">
        <v>4013</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66339</v>
      </c>
    </row>
    <row r="23" spans="1:4" s="2" customFormat="1" x14ac:dyDescent="0.2">
      <c r="A23" s="270" t="s">
        <v>3033</v>
      </c>
      <c r="B23" s="271" t="s">
        <v>3034</v>
      </c>
      <c r="C23" s="264">
        <v>12</v>
      </c>
      <c r="D23" s="141">
        <v>3483822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8812763</v>
      </c>
    </row>
    <row r="31" spans="1:4" s="2" customFormat="1" x14ac:dyDescent="0.2">
      <c r="A31" s="272"/>
      <c r="B31" s="271" t="s">
        <v>4041</v>
      </c>
      <c r="C31" s="264">
        <v>20</v>
      </c>
      <c r="D31" s="141"/>
    </row>
    <row r="32" spans="1:4" s="2" customFormat="1" x14ac:dyDescent="0.2">
      <c r="A32" s="270" t="s">
        <v>1181</v>
      </c>
      <c r="B32" s="271" t="s">
        <v>3081</v>
      </c>
      <c r="C32" s="264">
        <v>21</v>
      </c>
      <c r="D32" s="140">
        <f>SUM(D33:D39)</f>
        <v>6544843</v>
      </c>
    </row>
    <row r="33" spans="1:4" s="2" customFormat="1" x14ac:dyDescent="0.2">
      <c r="A33" s="272" t="s">
        <v>1182</v>
      </c>
      <c r="B33" s="273" t="s">
        <v>1183</v>
      </c>
      <c r="C33" s="264">
        <v>22</v>
      </c>
      <c r="D33" s="141">
        <v>5680976</v>
      </c>
    </row>
    <row r="34" spans="1:4" s="2" customFormat="1" x14ac:dyDescent="0.2">
      <c r="A34" s="272" t="s">
        <v>1184</v>
      </c>
      <c r="B34" s="273" t="s">
        <v>1185</v>
      </c>
      <c r="C34" s="264">
        <v>23</v>
      </c>
      <c r="D34" s="141">
        <v>810920</v>
      </c>
    </row>
    <row r="35" spans="1:4" s="2" customFormat="1" x14ac:dyDescent="0.2">
      <c r="A35" s="272" t="s">
        <v>1186</v>
      </c>
      <c r="B35" s="273" t="s">
        <v>1187</v>
      </c>
      <c r="C35" s="264">
        <v>24</v>
      </c>
      <c r="D35" s="141">
        <v>4044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48903</v>
      </c>
    </row>
    <row r="40" spans="1:4" s="2" customFormat="1" x14ac:dyDescent="0.2">
      <c r="A40" s="275" t="s">
        <v>3033</v>
      </c>
      <c r="B40" s="271" t="s">
        <v>3034</v>
      </c>
      <c r="C40" s="264">
        <v>29</v>
      </c>
      <c r="D40" s="141">
        <v>2267920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1609770</v>
      </c>
    </row>
    <row r="48" spans="1:4" s="2" customFormat="1" x14ac:dyDescent="0.2">
      <c r="A48" s="278"/>
      <c r="B48" s="271" t="s">
        <v>3084</v>
      </c>
      <c r="C48" s="264">
        <v>37</v>
      </c>
      <c r="D48" s="140">
        <f>D49+D54+D90+D95</f>
        <v>1609770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391369</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370550</v>
      </c>
    </row>
    <row r="61" spans="1:4" s="2" customFormat="1" x14ac:dyDescent="0.2">
      <c r="A61" s="272"/>
      <c r="B61" s="273" t="s">
        <v>1568</v>
      </c>
      <c r="C61" s="264">
        <v>50</v>
      </c>
      <c r="D61" s="141">
        <v>370550</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375</v>
      </c>
    </row>
    <row r="66" spans="1:4" s="2" customFormat="1" x14ac:dyDescent="0.2">
      <c r="A66" s="276"/>
      <c r="B66" s="273" t="s">
        <v>1568</v>
      </c>
      <c r="C66" s="264">
        <v>55</v>
      </c>
      <c r="D66" s="141">
        <v>375</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20444</v>
      </c>
    </row>
    <row r="86" spans="1:4" s="2" customFormat="1" x14ac:dyDescent="0.2">
      <c r="A86" s="270"/>
      <c r="B86" s="273" t="s">
        <v>1568</v>
      </c>
      <c r="C86" s="264">
        <v>75</v>
      </c>
      <c r="D86" s="141"/>
    </row>
    <row r="87" spans="1:4" s="2" customFormat="1" x14ac:dyDescent="0.2">
      <c r="A87" s="270"/>
      <c r="B87" s="273" t="s">
        <v>1569</v>
      </c>
      <c r="C87" s="264">
        <v>76</v>
      </c>
      <c r="D87" s="141">
        <v>20444</v>
      </c>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1218401</v>
      </c>
    </row>
    <row r="91" spans="1:4" s="2" customFormat="1" x14ac:dyDescent="0.2">
      <c r="A91" s="270"/>
      <c r="B91" s="273" t="s">
        <v>1568</v>
      </c>
      <c r="C91" s="264">
        <v>80</v>
      </c>
      <c r="D91" s="141">
        <v>1218401</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Slava Drpić</v>
      </c>
      <c r="B109" s="291"/>
      <c r="C109" s="293"/>
      <c r="D109" s="293"/>
      <c r="E109" s="291"/>
    </row>
    <row r="110" spans="1:5" s="292" customFormat="1" ht="15" customHeight="1" x14ac:dyDescent="0.2">
      <c r="A110" s="291" t="str">
        <f>IF(RefStr!H27="","Telefon za kontakt: _________________","Telefon za kontakt: " &amp; RefStr!H27)</f>
        <v>Telefon za kontakt: 033722711</v>
      </c>
      <c r="B110" s="291"/>
      <c r="E110" s="291"/>
    </row>
    <row r="111" spans="1:5" s="292" customFormat="1" ht="15" customHeight="1" x14ac:dyDescent="0.2">
      <c r="A111" s="291" t="str">
        <f>IF(RefStr!H33="","Odgovorna osoba: _____________________________","Odgovorna osoba: " &amp; RefStr!H33)</f>
        <v>Odgovorna osoba: Jasminka Viljevac,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abSelected="1" topLeftCell="A2" workbookViewId="0">
      <pane ySplit="2" topLeftCell="A295"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18952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2019-01-30T10:09:49Z</cp:lastPrinted>
  <dcterms:created xsi:type="dcterms:W3CDTF">2001-11-21T09:32:18Z</dcterms:created>
  <dcterms:modified xsi:type="dcterms:W3CDTF">2019-01-31T07:56:43Z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